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E\MY DOCUMENTS\HCPA\BALANCE SHEET AS ON 31.03.2023\"/>
    </mc:Choice>
  </mc:AlternateContent>
  <bookViews>
    <workbookView xWindow="0" yWindow="0" windowWidth="20460" windowHeight="7680" tabRatio="665"/>
  </bookViews>
  <sheets>
    <sheet name="Balance Sheet" sheetId="1" r:id="rId1"/>
    <sheet name="Income &amp; Exp." sheetId="2" r:id="rId2"/>
    <sheet name="Schedules no. 1-10,12-20" sheetId="3" r:id="rId3"/>
    <sheet name="Schedule no. 11" sheetId="10" r:id="rId4"/>
    <sheet name="Acc. Policies S-20" sheetId="5" r:id="rId5"/>
    <sheet name="RECEIPT AND PAYMENT " sheetId="9" state="hidden" r:id="rId6"/>
    <sheet name="Sheet8" sheetId="8" state="hidden" r:id="rId7"/>
  </sheets>
  <definedNames>
    <definedName name="_xlnm.Print_Area" localSheetId="4">'Acc. Policies S-20'!$A$1:$C$43</definedName>
    <definedName name="_xlnm.Print_Area" localSheetId="1">'Income &amp; Exp.'!$A$1:$E$59</definedName>
    <definedName name="_xlnm.Print_Area" localSheetId="5">'RECEIPT AND PAYMENT '!$A$2:$D$154</definedName>
    <definedName name="_xlnm.Print_Area" localSheetId="2">'Schedules no. 1-10,12-20'!$A$1:$E$270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97" i="3" l="1"/>
  <c r="C189" i="3"/>
  <c r="C191" i="3" s="1"/>
  <c r="D167" i="3"/>
  <c r="C167" i="3"/>
  <c r="C168" i="3" s="1"/>
  <c r="J41" i="10" l="1"/>
  <c r="J71" i="10"/>
  <c r="J67" i="10"/>
  <c r="J65" i="10"/>
  <c r="J61" i="10"/>
  <c r="J57" i="10"/>
  <c r="J51" i="10"/>
  <c r="H51" i="10"/>
  <c r="F51" i="10"/>
  <c r="H41" i="10"/>
  <c r="F69" i="10"/>
  <c r="F67" i="10"/>
  <c r="F65" i="10"/>
  <c r="F63" i="10"/>
  <c r="F61" i="10"/>
  <c r="F59" i="10"/>
  <c r="F57" i="10"/>
  <c r="F55" i="10"/>
  <c r="F53" i="10"/>
  <c r="F49" i="10"/>
  <c r="F47" i="10"/>
  <c r="F45" i="10"/>
  <c r="F43" i="10"/>
  <c r="F39" i="10"/>
  <c r="F37" i="10"/>
  <c r="F35" i="10"/>
  <c r="F33" i="10"/>
  <c r="F31" i="10"/>
  <c r="F29" i="10"/>
  <c r="F27" i="10"/>
  <c r="F25" i="10"/>
  <c r="F23" i="10"/>
  <c r="F19" i="10"/>
  <c r="F17" i="10"/>
  <c r="F15" i="10"/>
  <c r="F13" i="10"/>
  <c r="F11" i="10"/>
  <c r="F9" i="10"/>
  <c r="H67" i="10"/>
  <c r="F50" i="10"/>
  <c r="F24" i="10"/>
  <c r="E71" i="10"/>
  <c r="D71" i="10"/>
  <c r="C232" i="3"/>
  <c r="C233" i="3"/>
  <c r="H59" i="10" l="1"/>
  <c r="H45" i="10"/>
  <c r="H15" i="10"/>
  <c r="H61" i="10"/>
  <c r="H63" i="10"/>
  <c r="H65" i="10"/>
  <c r="H69" i="10"/>
  <c r="H57" i="10"/>
  <c r="H55" i="10"/>
  <c r="H53" i="10"/>
  <c r="H49" i="10"/>
  <c r="H47" i="10"/>
  <c r="H43" i="10"/>
  <c r="H39" i="10"/>
  <c r="H37" i="10"/>
  <c r="H35" i="10"/>
  <c r="H33" i="10"/>
  <c r="H31" i="10"/>
  <c r="H29" i="10"/>
  <c r="H27" i="10"/>
  <c r="H25" i="10"/>
  <c r="H23" i="10"/>
  <c r="H19" i="10"/>
  <c r="H17" i="10"/>
  <c r="H13" i="10"/>
  <c r="H11" i="10"/>
  <c r="F70" i="10"/>
  <c r="F68" i="10"/>
  <c r="F66" i="10"/>
  <c r="F64" i="10"/>
  <c r="F62" i="10"/>
  <c r="F60" i="10"/>
  <c r="F58" i="10"/>
  <c r="F56" i="10"/>
  <c r="F54" i="10"/>
  <c r="F52" i="10"/>
  <c r="F48" i="10"/>
  <c r="F46" i="10"/>
  <c r="F44" i="10"/>
  <c r="F42" i="10"/>
  <c r="F40" i="10"/>
  <c r="F38" i="10"/>
  <c r="F36" i="10"/>
  <c r="F34" i="10"/>
  <c r="F32" i="10"/>
  <c r="F30" i="10"/>
  <c r="F28" i="10"/>
  <c r="F26" i="10"/>
  <c r="F22" i="10"/>
  <c r="F20" i="10"/>
  <c r="F18" i="10"/>
  <c r="F16" i="10"/>
  <c r="F14" i="10"/>
  <c r="F12" i="10"/>
  <c r="F10" i="10"/>
  <c r="C230" i="3"/>
  <c r="C239" i="3"/>
  <c r="C41" i="10"/>
  <c r="F41" i="10" s="1"/>
  <c r="C21" i="10"/>
  <c r="D151" i="3"/>
  <c r="F21" i="10" l="1"/>
  <c r="H21" i="10" s="1"/>
  <c r="C71" i="10"/>
  <c r="H71" i="10"/>
  <c r="C35" i="3"/>
  <c r="F71" i="10" l="1"/>
  <c r="C151" i="3"/>
  <c r="C262" i="3"/>
  <c r="D17" i="3"/>
  <c r="C205" i="3"/>
  <c r="C13" i="2" s="1"/>
  <c r="C199" i="3"/>
  <c r="C12" i="2" s="1"/>
  <c r="C16" i="2" s="1"/>
  <c r="C40" i="1"/>
  <c r="C45" i="1"/>
  <c r="J59" i="10"/>
  <c r="J69" i="10"/>
  <c r="C181" i="3"/>
  <c r="C43" i="1" s="1"/>
  <c r="J9" i="10"/>
  <c r="J63" i="10"/>
  <c r="K71" i="10" l="1"/>
  <c r="C23" i="2"/>
  <c r="C249" i="3"/>
  <c r="C223" i="3"/>
  <c r="C19" i="2" s="1"/>
  <c r="D262" i="3"/>
  <c r="D232" i="3"/>
  <c r="D249" i="3" s="1"/>
  <c r="D223" i="3"/>
  <c r="C120" i="3"/>
  <c r="C28" i="1" s="1"/>
  <c r="C22" i="2" l="1"/>
  <c r="J60" i="10"/>
  <c r="J58" i="10"/>
  <c r="J56" i="10"/>
  <c r="J54" i="10"/>
  <c r="J52" i="10"/>
  <c r="J50" i="10"/>
  <c r="J48" i="10"/>
  <c r="J46" i="10"/>
  <c r="J44" i="10"/>
  <c r="J42" i="10"/>
  <c r="J40" i="10"/>
  <c r="J38" i="10"/>
  <c r="J36" i="10"/>
  <c r="J34" i="10"/>
  <c r="J32" i="10"/>
  <c r="J30" i="10"/>
  <c r="J26" i="10"/>
  <c r="J24" i="10"/>
  <c r="J22" i="10"/>
  <c r="J20" i="10"/>
  <c r="J18" i="10"/>
  <c r="J16" i="10"/>
  <c r="J14" i="10"/>
  <c r="J12" i="10"/>
  <c r="I71" i="10" l="1"/>
  <c r="J29" i="10"/>
  <c r="C24" i="2" l="1"/>
  <c r="C26" i="2" s="1"/>
  <c r="C28" i="2" s="1"/>
  <c r="C17" i="3" s="1"/>
  <c r="J13" i="10"/>
  <c r="J55" i="10"/>
  <c r="J53" i="10"/>
  <c r="J49" i="10"/>
  <c r="J47" i="10"/>
  <c r="J45" i="10"/>
  <c r="J43" i="10"/>
  <c r="J39" i="10"/>
  <c r="J37" i="10"/>
  <c r="J35" i="10"/>
  <c r="J33" i="10"/>
  <c r="J31" i="10"/>
  <c r="J27" i="10"/>
  <c r="J25" i="10"/>
  <c r="J23" i="10"/>
  <c r="J21" i="10"/>
  <c r="J19" i="10"/>
  <c r="J17" i="10"/>
  <c r="J15" i="10"/>
  <c r="J11" i="10" l="1"/>
  <c r="C39" i="2"/>
  <c r="C38" i="1" l="1"/>
  <c r="C47" i="1" s="1"/>
  <c r="C101" i="3" l="1"/>
  <c r="C24" i="1" s="1"/>
  <c r="C91" i="3" l="1"/>
  <c r="C22" i="1" s="1"/>
  <c r="C104" i="9"/>
  <c r="B40" i="9"/>
  <c r="B132" i="9"/>
  <c r="B131" i="9"/>
  <c r="B130" i="9"/>
  <c r="B127" i="9"/>
  <c r="B126" i="9"/>
  <c r="C30" i="1"/>
  <c r="D47" i="3"/>
  <c r="D120" i="3"/>
  <c r="D112" i="3"/>
  <c r="D101" i="3"/>
  <c r="D91" i="3"/>
  <c r="D81" i="3"/>
  <c r="D71" i="3"/>
  <c r="D35" i="3"/>
  <c r="C133" i="9" l="1"/>
  <c r="D19" i="3" l="1"/>
  <c r="C14" i="3" l="1"/>
  <c r="C19" i="3" s="1"/>
  <c r="C14" i="1"/>
  <c r="A150" i="9" l="1"/>
  <c r="C128" i="9"/>
  <c r="G22" i="9"/>
  <c r="G20" i="9"/>
  <c r="G18" i="9"/>
  <c r="C19" i="9"/>
  <c r="G17" i="9"/>
  <c r="C12" i="9"/>
  <c r="H10" i="9"/>
  <c r="A58" i="2"/>
  <c r="D133" i="9" l="1"/>
  <c r="D135" i="9"/>
  <c r="D20" i="9"/>
  <c r="H24" i="9"/>
  <c r="C42" i="9"/>
  <c r="D43" i="9" s="1"/>
  <c r="D44" i="9" l="1"/>
  <c r="C81" i="3"/>
  <c r="C20" i="1" s="1"/>
  <c r="C71" i="3" l="1"/>
  <c r="C18" i="1" s="1"/>
  <c r="C112" i="3" l="1"/>
  <c r="C26" i="1" s="1"/>
  <c r="K20" i="8"/>
  <c r="K21" i="8" s="1"/>
  <c r="K22" i="8" s="1"/>
  <c r="K23" i="8" s="1"/>
  <c r="K24" i="8" s="1"/>
  <c r="D17" i="8"/>
  <c r="E17" i="8" s="1"/>
  <c r="K16" i="8"/>
  <c r="C47" i="3" l="1"/>
  <c r="C16" i="1" s="1"/>
  <c r="C12" i="1" l="1"/>
  <c r="C33" i="1" s="1"/>
  <c r="C52" i="1" s="1"/>
</calcChain>
</file>

<file path=xl/sharedStrings.xml><?xml version="1.0" encoding="utf-8"?>
<sst xmlns="http://schemas.openxmlformats.org/spreadsheetml/2006/main" count="468" uniqueCount="355">
  <si>
    <t>HANDICAPPED CHILDREN'S PARENT ASSOCIATION</t>
  </si>
  <si>
    <t>PARTICULARS</t>
  </si>
  <si>
    <t>SCHEDULE</t>
  </si>
  <si>
    <t>CURRENT YEAR</t>
  </si>
  <si>
    <t>PREVIOUS YEAR</t>
  </si>
  <si>
    <t>NO.</t>
  </si>
  <si>
    <t>AMOUNT</t>
  </si>
  <si>
    <t xml:space="preserve">  ACCUMULATED FUND</t>
  </si>
  <si>
    <t xml:space="preserve">  SPASTICS HOME PROJECT FUND u/s 35AC</t>
  </si>
  <si>
    <t xml:space="preserve">  BUILDING FUND RESERVE</t>
  </si>
  <si>
    <t xml:space="preserve">  FURNITURE FUND RESERVE</t>
  </si>
  <si>
    <t xml:space="preserve">  MEDICAL EQUIPMENT FUND RESERVE</t>
  </si>
  <si>
    <t xml:space="preserve">  OFFICE EQUIPMENT FUND RESERVE</t>
  </si>
  <si>
    <t xml:space="preserve">  VEHICLE(VAN/MINI BUS) FUND RESERVE</t>
  </si>
  <si>
    <t xml:space="preserve">  CURRENT LIABILITIES</t>
  </si>
  <si>
    <t>TOTAL - Rs.</t>
  </si>
  <si>
    <t xml:space="preserve"> </t>
  </si>
  <si>
    <t xml:space="preserve">  FIXED ASSETS</t>
  </si>
  <si>
    <t xml:space="preserve">  INVESTMENTS</t>
  </si>
  <si>
    <t xml:space="preserve">  CURRENT ASSETS, LOANS &amp; ADVANCES</t>
  </si>
  <si>
    <t xml:space="preserve">   CASH &amp; BANK BALANCES</t>
  </si>
  <si>
    <t xml:space="preserve">  LOANS AND ADVANCES</t>
  </si>
  <si>
    <t>SIGNIFICANT ACCOUNTING POLICES</t>
  </si>
  <si>
    <t xml:space="preserve">                                   PRESIDENT</t>
  </si>
  <si>
    <t>SECRETARY</t>
  </si>
  <si>
    <t>TREASURER</t>
  </si>
  <si>
    <t>Auditors' Report to the Trustees</t>
  </si>
  <si>
    <t>As per our separate report of even date</t>
  </si>
  <si>
    <t>S.K. VOHRA &amp; CO.</t>
  </si>
  <si>
    <t>CHARTERED ACCOUNTANTS</t>
  </si>
  <si>
    <t>Particulars</t>
  </si>
  <si>
    <t xml:space="preserve">SCHEDULE </t>
  </si>
  <si>
    <t xml:space="preserve">    Interest Received</t>
  </si>
  <si>
    <t xml:space="preserve">    Voluntary Donation</t>
  </si>
  <si>
    <t xml:space="preserve">    Respite Care</t>
  </si>
  <si>
    <t xml:space="preserve">    Establishment Charges</t>
  </si>
  <si>
    <t xml:space="preserve">    Printing &amp;Stationery</t>
  </si>
  <si>
    <t xml:space="preserve">    Lease Rent</t>
  </si>
  <si>
    <t xml:space="preserve">    Operating Expenses</t>
  </si>
  <si>
    <t xml:space="preserve">    Other Expenses</t>
  </si>
  <si>
    <t xml:space="preserve">    Depreciation</t>
  </si>
  <si>
    <t xml:space="preserve">   Excess of Income Over Expenditure</t>
  </si>
  <si>
    <t xml:space="preserve">   Amount accumulated/set apart to the extend it does not </t>
  </si>
  <si>
    <t xml:space="preserve">   exceed 85% of the  Income in accordance with section</t>
  </si>
  <si>
    <t xml:space="preserve">   11(2) of the Income Tax Act, 1961</t>
  </si>
  <si>
    <t xml:space="preserve">   Amount Transferred To Trust Fund Account</t>
  </si>
  <si>
    <t xml:space="preserve">  SIGNIFICANT ACCOUNTING POLICIES</t>
  </si>
  <si>
    <t>Auditors' Report to the Trusteees</t>
  </si>
  <si>
    <t>HANDICAPPED CHILDREN'S PARENTS ASSOCIATION</t>
  </si>
  <si>
    <t>Current Year</t>
  </si>
  <si>
    <t>Previous Year</t>
  </si>
  <si>
    <t>Amount (Rs.)</t>
  </si>
  <si>
    <t>SCHEDULE NO. 1</t>
  </si>
  <si>
    <t xml:space="preserve"> As per last Balance Sheet</t>
  </si>
  <si>
    <t xml:space="preserve"> Add: Amount transferred From</t>
  </si>
  <si>
    <t xml:space="preserve">        Income &amp; Expenditure Account</t>
  </si>
  <si>
    <t>TOTAL RS.</t>
  </si>
  <si>
    <t>SCHEDULE NO. 2</t>
  </si>
  <si>
    <t>ACCUMULATED FUND</t>
  </si>
  <si>
    <t xml:space="preserve"> Accumulated Fund u/s 11(2) of the Income Tax</t>
  </si>
  <si>
    <t xml:space="preserve"> Act, 1961 </t>
  </si>
  <si>
    <t xml:space="preserve"> - As per last Balance Sheet</t>
  </si>
  <si>
    <t xml:space="preserve"> Add:</t>
  </si>
  <si>
    <t xml:space="preserve"> Less:</t>
  </si>
  <si>
    <t>SCHEDULE NO. 3</t>
  </si>
  <si>
    <t>SCHEDULE NO. 4</t>
  </si>
  <si>
    <t>BUILDING FUND RESERVE</t>
  </si>
  <si>
    <t xml:space="preserve"> - Amount transferred from Accumulated Fund</t>
  </si>
  <si>
    <t xml:space="preserve">   u/s 11(2) &amp; 11(1) &amp;Spastic Home Project </t>
  </si>
  <si>
    <t>SCHEDULE NO. 5</t>
  </si>
  <si>
    <t>FURNITURE FUND RESERVE</t>
  </si>
  <si>
    <t>SCHEDULE NO. 6</t>
  </si>
  <si>
    <t>MEDICAL EQUIPMENT FUND RESERVE</t>
  </si>
  <si>
    <t>SCHEDULE NO. 7</t>
  </si>
  <si>
    <t>OFFICE EQUIPMENT FUND RESERVE</t>
  </si>
  <si>
    <t xml:space="preserve"> - Amount Transfer From Income &amp; Expenditure </t>
  </si>
  <si>
    <t xml:space="preserve">   Account</t>
  </si>
  <si>
    <t>SCHEDULE NO. 8</t>
  </si>
  <si>
    <t>VEHICLE (VAN/MINI BUS) FUND RESERVE</t>
  </si>
  <si>
    <t xml:space="preserve"> Amount transferred from Spastic Home</t>
  </si>
  <si>
    <t xml:space="preserve"> Fund u/s 11(2)</t>
  </si>
  <si>
    <t>CURRENT LIABILITIES</t>
  </si>
  <si>
    <t>Sundry Creditors</t>
  </si>
  <si>
    <t>INVESTMENTS</t>
  </si>
  <si>
    <t>DEPOSIT WITH BANKS</t>
  </si>
  <si>
    <t>SCHEDULE NO. 12</t>
  </si>
  <si>
    <t>CASH &amp; BANK BALANCES</t>
  </si>
  <si>
    <t xml:space="preserve"> Cash in Hand</t>
  </si>
  <si>
    <t xml:space="preserve"> Petty Cash with:</t>
  </si>
  <si>
    <t xml:space="preserve"> Bank Balances</t>
  </si>
  <si>
    <t xml:space="preserve"> - State Bank Of India</t>
  </si>
  <si>
    <t>SCHEDULE NO. 13</t>
  </si>
  <si>
    <t>LOANS &amp; ADVANCES</t>
  </si>
  <si>
    <t xml:space="preserve"> - Security Deposit</t>
  </si>
  <si>
    <t xml:space="preserve"> - Security To IGL</t>
  </si>
  <si>
    <t xml:space="preserve"> - Tax Deducted at Source/Advance Tax</t>
  </si>
  <si>
    <t xml:space="preserve"> - License Fees From Tata </t>
  </si>
  <si>
    <t xml:space="preserve"> - License Fees From Reliance</t>
  </si>
  <si>
    <t>SCHEDULE NO. 15</t>
  </si>
  <si>
    <t>INTEREST RECEIVED</t>
  </si>
  <si>
    <t>SCHEDULE NO. 16</t>
  </si>
  <si>
    <t>ESTABLISHMENT EXPENSES</t>
  </si>
  <si>
    <t xml:space="preserve"> - Salary ( Including Overtime Allowance)</t>
  </si>
  <si>
    <t>SCHEDULE NO. 17</t>
  </si>
  <si>
    <t>OPERATING EXPENSES</t>
  </si>
  <si>
    <t xml:space="preserve"> - Postage &amp; Telegram</t>
  </si>
  <si>
    <t xml:space="preserve"> - Conveyance</t>
  </si>
  <si>
    <t xml:space="preserve"> - Repair &amp; Maintenance</t>
  </si>
  <si>
    <t xml:space="preserve"> - Transportation Expenses</t>
  </si>
  <si>
    <t xml:space="preserve"> - Electricity &amp; Water</t>
  </si>
  <si>
    <t xml:space="preserve"> - Kitchen Consumable</t>
  </si>
  <si>
    <t xml:space="preserve"> - Petrol CNG Expenses</t>
  </si>
  <si>
    <t xml:space="preserve"> - Festival Expenses </t>
  </si>
  <si>
    <t xml:space="preserve"> - Telephone Expenses</t>
  </si>
  <si>
    <t xml:space="preserve"> - Vehicle Maintenance</t>
  </si>
  <si>
    <t xml:space="preserve"> - Professional Charges</t>
  </si>
  <si>
    <t xml:space="preserve"> - General Expenses</t>
  </si>
  <si>
    <t xml:space="preserve"> - Watch and Ward Expenses</t>
  </si>
  <si>
    <t>SCHEDULE NO. 18</t>
  </si>
  <si>
    <t>OTHER EXPENSES</t>
  </si>
  <si>
    <t xml:space="preserve"> - Website Expenses</t>
  </si>
  <si>
    <t xml:space="preserve"> - Insurance Charges</t>
  </si>
  <si>
    <t xml:space="preserve"> - Audit Fee &amp; Charges</t>
  </si>
  <si>
    <t xml:space="preserve"> - Bank Charges</t>
  </si>
  <si>
    <t xml:space="preserve"> - Advertisement &amp; Publicity Expenses</t>
  </si>
  <si>
    <t>New Delhi</t>
  </si>
  <si>
    <t>PRESIDENT</t>
  </si>
  <si>
    <t>S.NO.</t>
  </si>
  <si>
    <t>NET BLOCK</t>
  </si>
  <si>
    <t>AS AT</t>
  </si>
  <si>
    <t xml:space="preserve">FOR THE </t>
  </si>
  <si>
    <t>Deductions</t>
  </si>
  <si>
    <t>YEAR</t>
  </si>
  <si>
    <t>LAND AT DWARKA</t>
  </si>
  <si>
    <t>BULIDING</t>
  </si>
  <si>
    <t>FURNITURE &amp; FIXTURES</t>
  </si>
  <si>
    <t>COMPUTER</t>
  </si>
  <si>
    <t>OFFICE EQUIPMENT</t>
  </si>
  <si>
    <t>MEDICAL EQUIPMENT</t>
  </si>
  <si>
    <t>GENERATOR</t>
  </si>
  <si>
    <t>TRANSFORMER</t>
  </si>
  <si>
    <t>LCD</t>
  </si>
  <si>
    <t>EPABX</t>
  </si>
  <si>
    <t>INTERCOM</t>
  </si>
  <si>
    <t>INVERTER</t>
  </si>
  <si>
    <t>PRINTER</t>
  </si>
  <si>
    <t>MOBILE</t>
  </si>
  <si>
    <t>WATER MOTOR</t>
  </si>
  <si>
    <t>CCTV CAMERA</t>
  </si>
  <si>
    <t>CYCLE</t>
  </si>
  <si>
    <t>Note:</t>
  </si>
  <si>
    <t>Depreciation provided as per income tax rate on WDV.</t>
  </si>
  <si>
    <t>SIGNIFICANT ACCOUNTING POLICIES</t>
  </si>
  <si>
    <t>A</t>
  </si>
  <si>
    <t>METHOD OF ACCOUNTING</t>
  </si>
  <si>
    <t>The Financial Statement have been Prepared in accordance with generally accepted accounting principles.</t>
  </si>
  <si>
    <t xml:space="preserve">The accounts are prepared on the accrual concept of accounting under the historical cash convention i.e </t>
  </si>
  <si>
    <t>Fixed Assets have been states at cost of acquisition less depreciation.</t>
  </si>
  <si>
    <t>Provision of all expenses made as far as possible on the basis of information available till the date of</t>
  </si>
  <si>
    <t>finalisation of accounts.</t>
  </si>
  <si>
    <t>B</t>
  </si>
  <si>
    <t>comparison.</t>
  </si>
  <si>
    <t>HANDICAPPED CHILDREN PARENTS ASSOCIATION</t>
  </si>
  <si>
    <t>AMOUNT OF TDS CARRIED FORWARD FOR NEXT YEAR :-</t>
  </si>
  <si>
    <t>ASSESSMENT YEAR</t>
  </si>
  <si>
    <t>AMOUNT OF TDS</t>
  </si>
  <si>
    <t>2013-14</t>
  </si>
  <si>
    <t>2014-15</t>
  </si>
  <si>
    <t>2015-16</t>
  </si>
  <si>
    <t>TOTAL (Rs.)</t>
  </si>
  <si>
    <t>year</t>
  </si>
  <si>
    <t>Net Amount</t>
  </si>
  <si>
    <t>depericiation rate</t>
  </si>
  <si>
    <t>depericiation</t>
  </si>
  <si>
    <t>wdv</t>
  </si>
  <si>
    <t>2010-2011</t>
  </si>
  <si>
    <t>2011-2012</t>
  </si>
  <si>
    <t>2012-2013</t>
  </si>
  <si>
    <t>2013-2014</t>
  </si>
  <si>
    <t xml:space="preserve">sold at </t>
  </si>
  <si>
    <t>net loss</t>
  </si>
  <si>
    <t>TELEPHONE SET</t>
  </si>
  <si>
    <t>=</t>
  </si>
  <si>
    <t>LIFT</t>
  </si>
  <si>
    <t>SCHEDULE NO.9</t>
  </si>
  <si>
    <t>LIFT FUND RESERVE</t>
  </si>
  <si>
    <t xml:space="preserve">  LIFT RESERVE FUND</t>
  </si>
  <si>
    <t>Amount transferred from Spastic Home Project</t>
  </si>
  <si>
    <t>SCHEDULE NO. 10</t>
  </si>
  <si>
    <t>SCHEDULE NO. 19</t>
  </si>
  <si>
    <t>SCHEDULE NO.11</t>
  </si>
  <si>
    <t>SCHEDULE NO. 14</t>
  </si>
  <si>
    <t>WATER HEATER</t>
  </si>
  <si>
    <t xml:space="preserve"> - Prepaid Insurance</t>
  </si>
  <si>
    <t>Previous year figures has been regrouped and/or re-arranged wherever necessary for the purpose of</t>
  </si>
  <si>
    <t xml:space="preserve"> - Advance to Reliance Infratel Ltd</t>
  </si>
  <si>
    <t xml:space="preserve"> - Cable Expenses</t>
  </si>
  <si>
    <t xml:space="preserve"> - Computer Expenses</t>
  </si>
  <si>
    <t xml:space="preserve"> - Medicine Expenses</t>
  </si>
  <si>
    <t xml:space="preserve"> - Labour Expenses</t>
  </si>
  <si>
    <t>Expenses payable</t>
  </si>
  <si>
    <t xml:space="preserve"> - Audit Fee Payable</t>
  </si>
  <si>
    <t xml:space="preserve"> - Salary Payable</t>
  </si>
  <si>
    <t xml:space="preserve"> - TDS Payable</t>
  </si>
  <si>
    <t xml:space="preserve"> - As per detail</t>
  </si>
  <si>
    <t xml:space="preserve"> - Amount utilised for Buildings</t>
  </si>
  <si>
    <t>The Institution treat general Donation as Income.</t>
  </si>
  <si>
    <t>The Fund have been invested in accordance with the provisions of the Act.</t>
  </si>
  <si>
    <t>FIRE EXTINGUSHINER</t>
  </si>
  <si>
    <t xml:space="preserve"> - Amount transferred to Accumulated Fund  u/s 11(2)</t>
  </si>
  <si>
    <t xml:space="preserve">   of Income tax Act </t>
  </si>
  <si>
    <t>PROFESSIONAL CHARGES</t>
  </si>
  <si>
    <t>ADVERTISEMENT</t>
  </si>
  <si>
    <t>BANK CHARGES</t>
  </si>
  <si>
    <t>BUILDING</t>
  </si>
  <si>
    <t>CABLE EXPENSES</t>
  </si>
  <si>
    <t>CNG OR PETROL EXPENSES</t>
  </si>
  <si>
    <t>CONVEYANCE</t>
  </si>
  <si>
    <t>ELECTRICITY EXPENSES</t>
  </si>
  <si>
    <t>FESTIVAL EXPENSES</t>
  </si>
  <si>
    <t>GENERAL EXPENSES</t>
  </si>
  <si>
    <t>GROUND RENT</t>
  </si>
  <si>
    <t>INSURANCE</t>
  </si>
  <si>
    <t>KITCHEN EXPENSES</t>
  </si>
  <si>
    <t>LABOUR CHARGES</t>
  </si>
  <si>
    <t>MEDICINE EXPENSES</t>
  </si>
  <si>
    <t>POSTAGE AND COURIER</t>
  </si>
  <si>
    <t>PRINTING AND STATIONERY</t>
  </si>
  <si>
    <t>REPAIR AND CLEANING CHARGES</t>
  </si>
  <si>
    <t>SALARY PAYABLE</t>
  </si>
  <si>
    <t>TDS PAYABLE</t>
  </si>
  <si>
    <t xml:space="preserve">TELEPHONE EXPENSES </t>
  </si>
  <si>
    <t>VEHICLE REPAIR AND MAINTENACE</t>
  </si>
  <si>
    <t>WATCH AND WARD EXPENSES</t>
  </si>
  <si>
    <t>WATER EXPENSES</t>
  </si>
  <si>
    <t>Investments in securities are stated at cost of acquisition.</t>
  </si>
  <si>
    <t xml:space="preserve">Retirement and other benefits to employees will be charged to accounts as and when paid. No doubt, staff </t>
  </si>
  <si>
    <t>salary has been provided on accrual basis.</t>
  </si>
  <si>
    <t>RECEIPTS</t>
  </si>
  <si>
    <t xml:space="preserve">     Cash Balance</t>
  </si>
  <si>
    <t xml:space="preserve">     - Cash in Hand (Main)</t>
  </si>
  <si>
    <t xml:space="preserve">     - Petty Cash Arun</t>
  </si>
  <si>
    <t xml:space="preserve">     Bank Balance</t>
  </si>
  <si>
    <t xml:space="preserve">     In Savings A/c</t>
  </si>
  <si>
    <t xml:space="preserve">     -State Bank India</t>
  </si>
  <si>
    <t xml:space="preserve">     - UBI (A/c No. 6416)</t>
  </si>
  <si>
    <t xml:space="preserve">     - UBI (A/c No. 6424)</t>
  </si>
  <si>
    <t xml:space="preserve">Total </t>
  </si>
  <si>
    <t>Receipt During The Year :</t>
  </si>
  <si>
    <t>To Respite Care</t>
  </si>
  <si>
    <t>To Interest Received</t>
  </si>
  <si>
    <t xml:space="preserve">    - On FDR's</t>
  </si>
  <si>
    <t>To Receipts For</t>
  </si>
  <si>
    <t xml:space="preserve">    - From Tata</t>
  </si>
  <si>
    <t xml:space="preserve">To License Fees </t>
  </si>
  <si>
    <t xml:space="preserve">    - From Reliance</t>
  </si>
  <si>
    <t>To Voluntary Donation</t>
  </si>
  <si>
    <t xml:space="preserve">    - From various parties u/s 80G</t>
  </si>
  <si>
    <t>TOTAL Rs.</t>
  </si>
  <si>
    <t>PAYMENTS</t>
  </si>
  <si>
    <t>Payement During The Year :</t>
  </si>
  <si>
    <t xml:space="preserve">     Bank Balance In Savings A/c</t>
  </si>
  <si>
    <t xml:space="preserve">     - SBI</t>
  </si>
  <si>
    <t>RECEIPTS &amp; PAYMENTS ACCOUNT FOR THE YEAR ENDED 31ST MARCH, 2020</t>
  </si>
  <si>
    <t xml:space="preserve">     - Petty Cash Farida</t>
  </si>
  <si>
    <t>TDS</t>
  </si>
  <si>
    <t>AUDIT FEE PAYABLE</t>
  </si>
  <si>
    <t>COMPUTER REPAIR &amp; MAINTENANCE</t>
  </si>
  <si>
    <t>AIR PURIFIER</t>
  </si>
  <si>
    <t>ANNUAL DAY EXPENSES</t>
  </si>
  <si>
    <t>FAN</t>
  </si>
  <si>
    <t>PREPAID INSURANCE</t>
  </si>
  <si>
    <t>ROOM HEATER</t>
  </si>
  <si>
    <t>WEBSITE EXPENSES</t>
  </si>
  <si>
    <t>To Sweep Account</t>
  </si>
  <si>
    <t xml:space="preserve"> - Farida</t>
  </si>
  <si>
    <t xml:space="preserve"> - Annual day Expenses</t>
  </si>
  <si>
    <t xml:space="preserve"> - Amount Utilised</t>
  </si>
  <si>
    <t xml:space="preserve">  - Books and Periodicals</t>
  </si>
  <si>
    <t xml:space="preserve"> - Internet expenses</t>
  </si>
  <si>
    <t>RECEIPTS &amp; PAYMENTS ACCOUNT FOR THE YEAR ENDED 31ST MARCH, 2021</t>
  </si>
  <si>
    <t>To Opening Balance as on 01.04.2020</t>
  </si>
  <si>
    <t>By Closing Balance as on 31.03.2021</t>
  </si>
  <si>
    <t>To  Physiotherapy Consultancy</t>
  </si>
  <si>
    <t>ACCOUNTING CHARGES</t>
  </si>
  <si>
    <t>ACTIVITY EXPENSES</t>
  </si>
  <si>
    <t>BOOKS AND PERIODICALS</t>
  </si>
  <si>
    <t>DOLLY GULATI</t>
  </si>
  <si>
    <t xml:space="preserve"> FIXED DEPOSIT</t>
  </si>
  <si>
    <t xml:space="preserve"> FIXED DEPOSIT UBI SWEEP</t>
  </si>
  <si>
    <t>INTERNET EXPENSE</t>
  </si>
  <si>
    <t>OFFICE EXPENSES</t>
  </si>
  <si>
    <t>SECURITY RECD FROM PARENTS</t>
  </si>
  <si>
    <t xml:space="preserve">   31st March 2021 (To be Utilised by F.Y 2025-26)</t>
  </si>
  <si>
    <t xml:space="preserve">   Fund </t>
  </si>
  <si>
    <t xml:space="preserve">   Fund u/s </t>
  </si>
  <si>
    <t xml:space="preserve"> Project Fund  and Accumulated </t>
  </si>
  <si>
    <t>Fund  and Accumulated Fund u/s 11(2)</t>
  </si>
  <si>
    <t xml:space="preserve">   Fixed Deposit</t>
  </si>
  <si>
    <t xml:space="preserve">SPASTICS HOME PROJECT FUND </t>
  </si>
  <si>
    <t xml:space="preserve"> - Genrator Repair &amp; Maintnance</t>
  </si>
  <si>
    <t xml:space="preserve"> - Photocopy Expenses</t>
  </si>
  <si>
    <t>31.03.2022</t>
  </si>
  <si>
    <t>WASHING MACHINE</t>
  </si>
  <si>
    <t xml:space="preserve"> - Amit Khandelwal</t>
  </si>
  <si>
    <t>TRUST FUND</t>
  </si>
  <si>
    <t>Depreciation</t>
  </si>
  <si>
    <t xml:space="preserve">   TRUST FUND</t>
  </si>
  <si>
    <t>01.04.2022</t>
  </si>
  <si>
    <t>31.03.2023</t>
  </si>
  <si>
    <t>GYESAR</t>
  </si>
  <si>
    <t>ATTENDANCE MACHINE</t>
  </si>
  <si>
    <t>WATER COOLER</t>
  </si>
  <si>
    <t>INCOME &amp; EXPENDITURE ACCOUNT FOR THE YEAR ENDED 31ST MARCH, 2023</t>
  </si>
  <si>
    <t>SCHEDULES TO THE BALANCE SHEET AS ON 31ST MARCH, 2023</t>
  </si>
  <si>
    <t xml:space="preserve"> - Axis Bank LTD</t>
  </si>
  <si>
    <t>MARUTI EECO</t>
  </si>
  <si>
    <t>VEHICLE -VAN</t>
  </si>
  <si>
    <t>MARUTI CELELRIO LXI</t>
  </si>
  <si>
    <t xml:space="preserve"> - Physiotherpay charges</t>
  </si>
  <si>
    <t xml:space="preserve"> - Activity Expenses</t>
  </si>
  <si>
    <t xml:space="preserve"> - Electricity Expenses Payable</t>
  </si>
  <si>
    <t xml:space="preserve"> - Interest Receivable</t>
  </si>
  <si>
    <t>BALANCE SHEET AS ON 31ST MARCH, 2023</t>
  </si>
  <si>
    <t>Dated:</t>
  </si>
  <si>
    <t xml:space="preserve"> - Van purchased during the year</t>
  </si>
  <si>
    <t>TOTAL AS AT</t>
  </si>
  <si>
    <t>SCHEDULES TO THE INCOME &amp; EXPENDITURE FOR THE YEAR ENDED 31ST MARCH, 2023</t>
  </si>
  <si>
    <r>
      <t xml:space="preserve">  </t>
    </r>
    <r>
      <rPr>
        <b/>
        <u/>
        <sz val="12"/>
        <rFont val="Bookman Old Style"/>
        <family val="1"/>
      </rPr>
      <t>CAPITAL &amp; LIABILITIES</t>
    </r>
  </si>
  <si>
    <r>
      <t xml:space="preserve">  </t>
    </r>
    <r>
      <rPr>
        <b/>
        <u/>
        <sz val="12"/>
        <rFont val="Bookman Old Style"/>
        <family val="1"/>
      </rPr>
      <t>PROPERTY &amp; ASSETS</t>
    </r>
  </si>
  <si>
    <r>
      <t xml:space="preserve">                                   </t>
    </r>
    <r>
      <rPr>
        <b/>
        <u/>
        <sz val="10"/>
        <rFont val="Bookman Old Style"/>
        <family val="1"/>
      </rPr>
      <t>PRESIDENT</t>
    </r>
  </si>
  <si>
    <r>
      <t xml:space="preserve">  </t>
    </r>
    <r>
      <rPr>
        <b/>
        <u/>
        <sz val="12"/>
        <rFont val="Bookman Old Style"/>
        <family val="1"/>
      </rPr>
      <t>INCOME</t>
    </r>
  </si>
  <si>
    <r>
      <t xml:space="preserve">  </t>
    </r>
    <r>
      <rPr>
        <b/>
        <u/>
        <sz val="12"/>
        <rFont val="Bookman Old Style"/>
        <family val="1"/>
      </rPr>
      <t>EXPENDITURE</t>
    </r>
  </si>
  <si>
    <r>
      <t xml:space="preserve">                                              </t>
    </r>
    <r>
      <rPr>
        <b/>
        <u/>
        <sz val="10"/>
        <rFont val="Bookman Old Style"/>
        <family val="1"/>
      </rPr>
      <t xml:space="preserve"> PRESIDENT</t>
    </r>
  </si>
  <si>
    <t>bills received till 31.03.2023 provided in accounts.</t>
  </si>
  <si>
    <t>PRESIDENT                                          SECRETARY                                                      TREASURER</t>
  </si>
  <si>
    <t>Place :</t>
  </si>
  <si>
    <t xml:space="preserve"> - Security Deposit From TATA</t>
  </si>
  <si>
    <t xml:space="preserve"> - Security Deposit From Reliance</t>
  </si>
  <si>
    <t xml:space="preserve"> - Security Received From Parents</t>
  </si>
  <si>
    <t xml:space="preserve"> - FDR with PNB SWEEP ACCOUNT</t>
  </si>
  <si>
    <t xml:space="preserve"> - Other FDR with PNB</t>
  </si>
  <si>
    <t xml:space="preserve"> - Punjab National Bank - SB A/c 6416</t>
  </si>
  <si>
    <t xml:space="preserve"> - Punjab National Bank - SB A/c 6424</t>
  </si>
  <si>
    <t xml:space="preserve"> -  On Fixed Deposits and Saving Bank with Banks</t>
  </si>
  <si>
    <t>ADDITION /DELETION</t>
  </si>
  <si>
    <t>FIRST HALF</t>
  </si>
  <si>
    <t>SECOND HALF</t>
  </si>
  <si>
    <t>Place : New Delhi</t>
  </si>
  <si>
    <t>Dated: 27.09.2023</t>
  </si>
  <si>
    <t>Place ; New Delhi</t>
  </si>
  <si>
    <t>Dated :</t>
  </si>
  <si>
    <t>27.09.2023</t>
  </si>
  <si>
    <t xml:space="preserve">    Licence Fees and other Income</t>
  </si>
  <si>
    <t>LICENCE FEE AND OTHER INCME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</si>
</sst>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 * #,##0.00_ ;_ * \-#,##0.00_ ;_ * &quot;-&quot;??_ ;_ @_ "/>
    <numFmt numFmtId="164" formatCode="_(* #,##0.00_);_(* \(#,##0.00\);_(* &quot;-&quot;??_);_(@_)"/>
    <numFmt numFmtId="165" formatCode="_-* #,##0.00_-;\-* #,##0.00_-;_-* &quot;-&quot;??_-;_-@_-"/>
    <numFmt numFmtId="166" formatCode="_(* #,##0.000_);_(* \(#,##0.000\);_(* &quot;-&quot;??_);_(@_)"/>
    <numFmt numFmtId="167" formatCode="0.0%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11"/>
      <color theme="1"/>
      <name val="Bookman Old Style"/>
      <family val="1"/>
    </font>
    <font>
      <b/>
      <sz val="11"/>
      <name val="Arial"/>
      <family val="2"/>
    </font>
    <font>
      <b/>
      <sz val="10"/>
      <name val="Bookman Old Style"/>
      <family val="1"/>
    </font>
    <font>
      <sz val="10"/>
      <name val="Bookman Old Style"/>
      <family val="1"/>
    </font>
    <font>
      <b/>
      <sz val="12"/>
      <name val="Bookman Old Style"/>
      <family val="1"/>
    </font>
    <font>
      <b/>
      <u/>
      <sz val="12"/>
      <name val="Bookman Old Style"/>
      <family val="1"/>
    </font>
    <font>
      <b/>
      <u/>
      <sz val="10"/>
      <name val="Bookman Old Style"/>
      <family val="1"/>
    </font>
    <font>
      <sz val="10"/>
      <color theme="1"/>
      <name val="Bookman Old Style"/>
      <family val="1"/>
    </font>
    <font>
      <b/>
      <sz val="11"/>
      <color theme="1"/>
      <name val="Bookman Old Style"/>
      <family val="1"/>
    </font>
    <font>
      <b/>
      <sz val="10"/>
      <color theme="1"/>
      <name val="Bookman Old Style"/>
      <family val="1"/>
    </font>
    <font>
      <u/>
      <sz val="10"/>
      <color theme="1"/>
      <name val="Bookman Old Style"/>
      <family val="1"/>
    </font>
    <font>
      <b/>
      <u/>
      <sz val="10"/>
      <color theme="1"/>
      <name val="Bookman Old Style"/>
      <family val="1"/>
    </font>
    <font>
      <b/>
      <u val="singleAccounting"/>
      <sz val="10"/>
      <color theme="1"/>
      <name val="Bookman Old Style"/>
      <family val="1"/>
    </font>
    <font>
      <b/>
      <u/>
      <sz val="11"/>
      <color theme="1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1" fillId="0" borderId="0"/>
    <xf numFmtId="0" fontId="3" fillId="0" borderId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399">
    <xf numFmtId="0" fontId="0" fillId="0" borderId="0" xfId="0"/>
    <xf numFmtId="0" fontId="3" fillId="0" borderId="0" xfId="19"/>
    <xf numFmtId="0" fontId="3" fillId="0" borderId="5" xfId="19" applyBorder="1"/>
    <xf numFmtId="0" fontId="6" fillId="0" borderId="5" xfId="19" applyFont="1" applyBorder="1"/>
    <xf numFmtId="0" fontId="3" fillId="0" borderId="3" xfId="19" applyBorder="1"/>
    <xf numFmtId="0" fontId="4" fillId="0" borderId="21" xfId="19" applyFont="1" applyBorder="1" applyAlignment="1">
      <alignment horizontal="center"/>
    </xf>
    <xf numFmtId="0" fontId="4" fillId="0" borderId="22" xfId="19" applyFont="1" applyBorder="1" applyAlignment="1">
      <alignment horizontal="center"/>
    </xf>
    <xf numFmtId="0" fontId="5" fillId="0" borderId="0" xfId="19" applyFont="1"/>
    <xf numFmtId="0" fontId="5" fillId="0" borderId="0" xfId="19" applyFont="1" applyAlignment="1">
      <alignment horizontal="center"/>
    </xf>
    <xf numFmtId="0" fontId="4" fillId="0" borderId="0" xfId="19" applyFont="1" applyAlignment="1">
      <alignment horizontal="center"/>
    </xf>
    <xf numFmtId="164" fontId="3" fillId="0" borderId="0" xfId="20" applyFont="1" applyBorder="1"/>
    <xf numFmtId="0" fontId="4" fillId="0" borderId="4" xfId="19" applyFont="1" applyBorder="1" applyAlignment="1">
      <alignment horizontal="right"/>
    </xf>
    <xf numFmtId="0" fontId="3" fillId="0" borderId="21" xfId="19" applyBorder="1"/>
    <xf numFmtId="0" fontId="1" fillId="0" borderId="0" xfId="21"/>
    <xf numFmtId="2" fontId="1" fillId="0" borderId="0" xfId="21" applyNumberFormat="1"/>
    <xf numFmtId="0" fontId="2" fillId="0" borderId="19" xfId="21" applyFont="1" applyBorder="1"/>
    <xf numFmtId="16" fontId="1" fillId="0" borderId="17" xfId="21" applyNumberFormat="1" applyBorder="1"/>
    <xf numFmtId="0" fontId="1" fillId="0" borderId="17" xfId="21" applyBorder="1"/>
    <xf numFmtId="2" fontId="1" fillId="0" borderId="17" xfId="21" applyNumberFormat="1" applyBorder="1"/>
    <xf numFmtId="0" fontId="1" fillId="0" borderId="19" xfId="21" applyBorder="1"/>
    <xf numFmtId="2" fontId="2" fillId="0" borderId="19" xfId="21" applyNumberFormat="1" applyFont="1" applyBorder="1"/>
    <xf numFmtId="2" fontId="2" fillId="0" borderId="17" xfId="21" applyNumberFormat="1" applyFont="1" applyBorder="1"/>
    <xf numFmtId="2" fontId="2" fillId="0" borderId="0" xfId="21" applyNumberFormat="1" applyFont="1"/>
    <xf numFmtId="167" fontId="1" fillId="0" borderId="17" xfId="21" applyNumberFormat="1" applyBorder="1"/>
    <xf numFmtId="2" fontId="2" fillId="0" borderId="18" xfId="21" applyNumberFormat="1" applyFont="1" applyBorder="1"/>
    <xf numFmtId="2" fontId="1" fillId="0" borderId="16" xfId="21" applyNumberFormat="1" applyBorder="1"/>
    <xf numFmtId="2" fontId="2" fillId="0" borderId="24" xfId="21" applyNumberFormat="1" applyFont="1" applyBorder="1"/>
    <xf numFmtId="2" fontId="0" fillId="0" borderId="17" xfId="21" applyNumberFormat="1" applyFont="1" applyBorder="1"/>
    <xf numFmtId="164" fontId="0" fillId="0" borderId="0" xfId="0" applyNumberFormat="1"/>
    <xf numFmtId="164" fontId="7" fillId="0" borderId="0" xfId="22" applyFont="1"/>
    <xf numFmtId="0" fontId="3" fillId="0" borderId="0" xfId="16"/>
    <xf numFmtId="0" fontId="3" fillId="0" borderId="21" xfId="16" applyBorder="1" applyAlignment="1">
      <alignment horizontal="center"/>
    </xf>
    <xf numFmtId="164" fontId="3" fillId="0" borderId="2" xfId="17" applyFont="1" applyFill="1" applyBorder="1"/>
    <xf numFmtId="0" fontId="3" fillId="0" borderId="3" xfId="16" applyBorder="1"/>
    <xf numFmtId="164" fontId="3" fillId="0" borderId="15" xfId="17" applyFont="1" applyFill="1" applyBorder="1"/>
    <xf numFmtId="0" fontId="6" fillId="0" borderId="3" xfId="16" applyFont="1" applyBorder="1"/>
    <xf numFmtId="164" fontId="3" fillId="0" borderId="3" xfId="17" applyFont="1" applyFill="1" applyBorder="1"/>
    <xf numFmtId="164" fontId="3" fillId="0" borderId="8" xfId="17" applyFont="1" applyFill="1" applyBorder="1"/>
    <xf numFmtId="164" fontId="6" fillId="0" borderId="3" xfId="17" applyFont="1" applyFill="1" applyBorder="1"/>
    <xf numFmtId="164" fontId="6" fillId="0" borderId="6" xfId="17" applyFont="1" applyFill="1" applyBorder="1"/>
    <xf numFmtId="164" fontId="7" fillId="2" borderId="0" xfId="22" applyFont="1" applyFill="1"/>
    <xf numFmtId="164" fontId="3" fillId="0" borderId="7" xfId="17" applyFont="1" applyFill="1" applyBorder="1"/>
    <xf numFmtId="0" fontId="3" fillId="0" borderId="3" xfId="16" applyBorder="1" applyAlignment="1">
      <alignment horizontal="right"/>
    </xf>
    <xf numFmtId="0" fontId="8" fillId="0" borderId="3" xfId="16" applyFont="1" applyBorder="1"/>
    <xf numFmtId="164" fontId="6" fillId="0" borderId="8" xfId="17" applyFont="1" applyFill="1" applyBorder="1"/>
    <xf numFmtId="164" fontId="6" fillId="0" borderId="9" xfId="17" applyFont="1" applyFill="1" applyBorder="1"/>
    <xf numFmtId="164" fontId="6" fillId="0" borderId="26" xfId="17" applyFont="1" applyFill="1" applyBorder="1"/>
    <xf numFmtId="0" fontId="3" fillId="0" borderId="6" xfId="16" applyBorder="1"/>
    <xf numFmtId="164" fontId="6" fillId="0" borderId="0" xfId="17" applyFont="1" applyFill="1"/>
    <xf numFmtId="0" fontId="3" fillId="0" borderId="3" xfId="16" applyBorder="1" applyAlignment="1">
      <alignment horizontal="center"/>
    </xf>
    <xf numFmtId="164" fontId="3" fillId="0" borderId="2" xfId="17" applyFont="1" applyFill="1" applyBorder="1" applyAlignment="1">
      <alignment horizontal="center"/>
    </xf>
    <xf numFmtId="0" fontId="4" fillId="0" borderId="3" xfId="16" applyFont="1" applyBorder="1"/>
    <xf numFmtId="0" fontId="6" fillId="0" borderId="3" xfId="16" applyFont="1" applyBorder="1" applyAlignment="1">
      <alignment horizontal="left"/>
    </xf>
    <xf numFmtId="164" fontId="6" fillId="0" borderId="3" xfId="17" applyFont="1" applyFill="1" applyBorder="1" applyAlignment="1">
      <alignment horizontal="left"/>
    </xf>
    <xf numFmtId="0" fontId="3" fillId="0" borderId="3" xfId="16" applyBorder="1" applyAlignment="1">
      <alignment horizontal="left"/>
    </xf>
    <xf numFmtId="164" fontId="6" fillId="0" borderId="2" xfId="17" applyFont="1" applyFill="1" applyBorder="1"/>
    <xf numFmtId="164" fontId="3" fillId="0" borderId="6" xfId="17" applyFont="1" applyFill="1" applyBorder="1"/>
    <xf numFmtId="164" fontId="6" fillId="0" borderId="0" xfId="17" applyFont="1" applyFill="1" applyBorder="1"/>
    <xf numFmtId="164" fontId="3" fillId="0" borderId="0" xfId="17" applyFont="1" applyFill="1" applyBorder="1"/>
    <xf numFmtId="164" fontId="3" fillId="0" borderId="21" xfId="17" applyFont="1" applyFill="1" applyBorder="1"/>
    <xf numFmtId="164" fontId="3" fillId="0" borderId="11" xfId="17" applyFont="1" applyFill="1" applyBorder="1"/>
    <xf numFmtId="0" fontId="3" fillId="0" borderId="10" xfId="16" applyBorder="1"/>
    <xf numFmtId="0" fontId="3" fillId="0" borderId="1" xfId="16" applyBorder="1"/>
    <xf numFmtId="0" fontId="3" fillId="0" borderId="15" xfId="16" applyBorder="1"/>
    <xf numFmtId="0" fontId="3" fillId="0" borderId="5" xfId="16" applyBorder="1"/>
    <xf numFmtId="0" fontId="3" fillId="0" borderId="8" xfId="16" applyBorder="1"/>
    <xf numFmtId="164" fontId="3" fillId="0" borderId="0" xfId="16" applyNumberFormat="1"/>
    <xf numFmtId="0" fontId="3" fillId="0" borderId="8" xfId="16" applyBorder="1" applyAlignment="1">
      <alignment horizontal="center"/>
    </xf>
    <xf numFmtId="0" fontId="3" fillId="0" borderId="4" xfId="16" applyBorder="1"/>
    <xf numFmtId="0" fontId="3" fillId="0" borderId="7" xfId="16" applyBorder="1"/>
    <xf numFmtId="0" fontId="3" fillId="0" borderId="9" xfId="16" applyBorder="1"/>
    <xf numFmtId="0" fontId="7" fillId="0" borderId="27" xfId="0" applyFont="1" applyBorder="1"/>
    <xf numFmtId="0" fontId="7" fillId="0" borderId="28" xfId="0" applyFont="1" applyBorder="1"/>
    <xf numFmtId="0" fontId="7" fillId="0" borderId="29" xfId="0" applyFont="1" applyBorder="1"/>
    <xf numFmtId="0" fontId="7" fillId="0" borderId="0" xfId="0" applyFont="1"/>
    <xf numFmtId="0" fontId="7" fillId="0" borderId="30" xfId="0" applyFont="1" applyBorder="1"/>
    <xf numFmtId="0" fontId="7" fillId="0" borderId="0" xfId="0" applyFont="1" applyBorder="1"/>
    <xf numFmtId="0" fontId="7" fillId="0" borderId="31" xfId="0" applyFont="1" applyBorder="1"/>
    <xf numFmtId="0" fontId="10" fillId="0" borderId="30" xfId="1" applyFont="1" applyBorder="1" applyAlignment="1">
      <alignment horizontal="center"/>
    </xf>
    <xf numFmtId="0" fontId="10" fillId="0" borderId="0" xfId="1" applyFont="1" applyBorder="1" applyAlignment="1">
      <alignment horizontal="center"/>
    </xf>
    <xf numFmtId="0" fontId="10" fillId="0" borderId="31" xfId="1" applyFont="1" applyBorder="1" applyAlignment="1">
      <alignment horizontal="center"/>
    </xf>
    <xf numFmtId="0" fontId="7" fillId="0" borderId="32" xfId="0" applyFont="1" applyBorder="1"/>
    <xf numFmtId="0" fontId="7" fillId="0" borderId="7" xfId="0" applyFont="1" applyBorder="1"/>
    <xf numFmtId="0" fontId="7" fillId="0" borderId="33" xfId="0" applyFont="1" applyBorder="1"/>
    <xf numFmtId="0" fontId="9" fillId="0" borderId="30" xfId="1" applyFont="1" applyBorder="1" applyAlignment="1">
      <alignment horizontal="center"/>
    </xf>
    <xf numFmtId="0" fontId="9" fillId="0" borderId="3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0" fontId="9" fillId="0" borderId="34" xfId="1" applyFont="1" applyBorder="1" applyAlignment="1">
      <alignment horizontal="center"/>
    </xf>
    <xf numFmtId="0" fontId="9" fillId="0" borderId="32" xfId="1" applyFont="1" applyBorder="1" applyAlignment="1">
      <alignment horizontal="center"/>
    </xf>
    <xf numFmtId="0" fontId="9" fillId="0" borderId="6" xfId="1" applyFont="1" applyBorder="1" applyAlignment="1">
      <alignment horizontal="center"/>
    </xf>
    <xf numFmtId="0" fontId="9" fillId="0" borderId="7" xfId="1" applyFont="1" applyBorder="1" applyAlignment="1">
      <alignment horizontal="center"/>
    </xf>
    <xf numFmtId="0" fontId="9" fillId="0" borderId="35" xfId="1" applyFont="1" applyBorder="1" applyAlignment="1">
      <alignment horizontal="center"/>
    </xf>
    <xf numFmtId="0" fontId="10" fillId="0" borderId="3" xfId="1" applyFont="1" applyBorder="1" applyAlignment="1">
      <alignment horizontal="center"/>
    </xf>
    <xf numFmtId="0" fontId="7" fillId="0" borderId="2" xfId="0" applyFont="1" applyFill="1" applyBorder="1"/>
    <xf numFmtId="0" fontId="10" fillId="0" borderId="36" xfId="1" applyFont="1" applyBorder="1" applyAlignment="1">
      <alignment horizontal="center"/>
    </xf>
    <xf numFmtId="0" fontId="11" fillId="0" borderId="30" xfId="1" applyFont="1" applyBorder="1" applyAlignment="1">
      <alignment horizontal="left"/>
    </xf>
    <xf numFmtId="0" fontId="7" fillId="0" borderId="3" xfId="0" applyFont="1" applyFill="1" applyBorder="1"/>
    <xf numFmtId="0" fontId="10" fillId="0" borderId="34" xfId="1" applyFont="1" applyBorder="1" applyAlignment="1">
      <alignment horizontal="center"/>
    </xf>
    <xf numFmtId="0" fontId="10" fillId="0" borderId="30" xfId="1" applyFont="1" applyBorder="1"/>
    <xf numFmtId="164" fontId="10" fillId="0" borderId="3" xfId="2" applyFont="1" applyFill="1" applyBorder="1"/>
    <xf numFmtId="164" fontId="10" fillId="0" borderId="34" xfId="2" applyFont="1" applyFill="1" applyBorder="1"/>
    <xf numFmtId="164" fontId="7" fillId="0" borderId="0" xfId="0" applyNumberFormat="1" applyFont="1"/>
    <xf numFmtId="0" fontId="7" fillId="0" borderId="34" xfId="0" applyFont="1" applyBorder="1"/>
    <xf numFmtId="43" fontId="7" fillId="0" borderId="0" xfId="0" applyNumberFormat="1" applyFont="1"/>
    <xf numFmtId="164" fontId="7" fillId="0" borderId="3" xfId="0" applyNumberFormat="1" applyFont="1" applyFill="1" applyBorder="1"/>
    <xf numFmtId="164" fontId="7" fillId="0" borderId="34" xfId="0" applyNumberFormat="1" applyFont="1" applyBorder="1"/>
    <xf numFmtId="0" fontId="7" fillId="0" borderId="6" xfId="0" applyFont="1" applyFill="1" applyBorder="1"/>
    <xf numFmtId="0" fontId="7" fillId="0" borderId="35" xfId="0" applyFont="1" applyBorder="1"/>
    <xf numFmtId="0" fontId="10" fillId="0" borderId="30" xfId="1" applyFont="1" applyBorder="1" applyAlignment="1">
      <alignment horizontal="right"/>
    </xf>
    <xf numFmtId="164" fontId="7" fillId="0" borderId="21" xfId="0" applyNumberFormat="1" applyFont="1" applyFill="1" applyBorder="1"/>
    <xf numFmtId="164" fontId="7" fillId="0" borderId="37" xfId="0" applyNumberFormat="1" applyFont="1" applyBorder="1"/>
    <xf numFmtId="0" fontId="7" fillId="0" borderId="38" xfId="0" applyFont="1" applyBorder="1"/>
    <xf numFmtId="0" fontId="11" fillId="0" borderId="30" xfId="1" applyFont="1" applyBorder="1"/>
    <xf numFmtId="164" fontId="7" fillId="0" borderId="31" xfId="0" applyNumberFormat="1" applyFont="1" applyBorder="1"/>
    <xf numFmtId="164" fontId="7" fillId="0" borderId="21" xfId="0" applyNumberFormat="1" applyFont="1" applyBorder="1"/>
    <xf numFmtId="0" fontId="7" fillId="0" borderId="3" xfId="0" applyFont="1" applyBorder="1"/>
    <xf numFmtId="0" fontId="10" fillId="0" borderId="34" xfId="1" applyFont="1" applyBorder="1"/>
    <xf numFmtId="0" fontId="10" fillId="0" borderId="32" xfId="1" applyFont="1" applyBorder="1"/>
    <xf numFmtId="0" fontId="10" fillId="0" borderId="6" xfId="1" applyFont="1" applyBorder="1"/>
    <xf numFmtId="0" fontId="7" fillId="0" borderId="6" xfId="0" applyFont="1" applyBorder="1"/>
    <xf numFmtId="0" fontId="10" fillId="0" borderId="35" xfId="1" applyFont="1" applyBorder="1"/>
    <xf numFmtId="0" fontId="10" fillId="0" borderId="39" xfId="1" applyFont="1" applyBorder="1"/>
    <xf numFmtId="0" fontId="10" fillId="0" borderId="1" xfId="1" applyFont="1" applyBorder="1"/>
    <xf numFmtId="164" fontId="10" fillId="0" borderId="1" xfId="1" applyNumberFormat="1" applyFont="1" applyBorder="1"/>
    <xf numFmtId="164" fontId="10" fillId="0" borderId="38" xfId="1" applyNumberFormat="1" applyFont="1" applyBorder="1"/>
    <xf numFmtId="0" fontId="10" fillId="0" borderId="0" xfId="1" applyFont="1" applyBorder="1"/>
    <xf numFmtId="43" fontId="10" fillId="0" borderId="0" xfId="1" applyNumberFormat="1" applyFont="1" applyBorder="1"/>
    <xf numFmtId="0" fontId="10" fillId="0" borderId="31" xfId="1" applyFont="1" applyBorder="1"/>
    <xf numFmtId="164" fontId="10" fillId="0" borderId="0" xfId="1" applyNumberFormat="1" applyFont="1" applyBorder="1"/>
    <xf numFmtId="0" fontId="9" fillId="0" borderId="30" xfId="1" applyFont="1" applyBorder="1"/>
    <xf numFmtId="0" fontId="13" fillId="0" borderId="31" xfId="1" applyFont="1" applyBorder="1" applyAlignment="1">
      <alignment horizontal="center"/>
    </xf>
    <xf numFmtId="0" fontId="10" fillId="0" borderId="40" xfId="1" applyFont="1" applyBorder="1"/>
    <xf numFmtId="0" fontId="10" fillId="0" borderId="41" xfId="1" applyFont="1" applyBorder="1"/>
    <xf numFmtId="0" fontId="10" fillId="0" borderId="42" xfId="1" applyFont="1" applyBorder="1"/>
    <xf numFmtId="0" fontId="7" fillId="0" borderId="5" xfId="0" applyFont="1" applyBorder="1"/>
    <xf numFmtId="0" fontId="9" fillId="0" borderId="30" xfId="5" applyFont="1" applyBorder="1"/>
    <xf numFmtId="0" fontId="9" fillId="0" borderId="0" xfId="5" applyFont="1" applyBorder="1"/>
    <xf numFmtId="0" fontId="9" fillId="0" borderId="32" xfId="5" applyFont="1" applyBorder="1"/>
    <xf numFmtId="0" fontId="9" fillId="0" borderId="7" xfId="5" applyFont="1" applyBorder="1"/>
    <xf numFmtId="0" fontId="9" fillId="0" borderId="39" xfId="5" applyFont="1" applyBorder="1" applyAlignment="1">
      <alignment horizontal="center"/>
    </xf>
    <xf numFmtId="0" fontId="9" fillId="0" borderId="2" xfId="5" applyFont="1" applyBorder="1" applyAlignment="1">
      <alignment horizontal="center"/>
    </xf>
    <xf numFmtId="0" fontId="13" fillId="0" borderId="15" xfId="5" applyFont="1" applyBorder="1" applyAlignment="1">
      <alignment horizontal="center"/>
    </xf>
    <xf numFmtId="0" fontId="9" fillId="0" borderId="32" xfId="5" applyFont="1" applyBorder="1" applyAlignment="1">
      <alignment horizontal="center"/>
    </xf>
    <xf numFmtId="0" fontId="9" fillId="0" borderId="6" xfId="5" applyFont="1" applyBorder="1" applyAlignment="1">
      <alignment horizontal="center"/>
    </xf>
    <xf numFmtId="0" fontId="9" fillId="0" borderId="9" xfId="5" applyFont="1" applyBorder="1" applyAlignment="1">
      <alignment horizontal="center"/>
    </xf>
    <xf numFmtId="0" fontId="10" fillId="0" borderId="30" xfId="5" applyFont="1" applyBorder="1"/>
    <xf numFmtId="0" fontId="10" fillId="0" borderId="2" xfId="5" applyFont="1" applyBorder="1"/>
    <xf numFmtId="0" fontId="7" fillId="0" borderId="2" xfId="0" applyFont="1" applyBorder="1"/>
    <xf numFmtId="0" fontId="11" fillId="0" borderId="30" xfId="5" applyFont="1" applyBorder="1"/>
    <xf numFmtId="0" fontId="10" fillId="0" borderId="3" xfId="5" applyFont="1" applyBorder="1" applyAlignment="1">
      <alignment horizontal="center"/>
    </xf>
    <xf numFmtId="0" fontId="10" fillId="0" borderId="3" xfId="5" applyFont="1" applyBorder="1"/>
    <xf numFmtId="0" fontId="14" fillId="0" borderId="3" xfId="5" applyFont="1" applyBorder="1"/>
    <xf numFmtId="164" fontId="7" fillId="0" borderId="3" xfId="0" applyNumberFormat="1" applyFont="1" applyBorder="1"/>
    <xf numFmtId="164" fontId="7" fillId="0" borderId="3" xfId="22" applyFont="1" applyFill="1" applyBorder="1"/>
    <xf numFmtId="2" fontId="7" fillId="0" borderId="0" xfId="0" applyNumberFormat="1" applyFont="1"/>
    <xf numFmtId="164" fontId="10" fillId="0" borderId="21" xfId="6" applyFont="1" applyFill="1" applyBorder="1"/>
    <xf numFmtId="0" fontId="10" fillId="0" borderId="30" xfId="5" applyFont="1" applyBorder="1" applyAlignment="1">
      <alignment horizontal="right"/>
    </xf>
    <xf numFmtId="0" fontId="10" fillId="0" borderId="5" xfId="5" applyFont="1" applyBorder="1" applyAlignment="1">
      <alignment horizontal="center"/>
    </xf>
    <xf numFmtId="164" fontId="10" fillId="0" borderId="3" xfId="6" applyFont="1" applyFill="1" applyBorder="1"/>
    <xf numFmtId="0" fontId="10" fillId="0" borderId="32" xfId="5" applyFont="1" applyBorder="1"/>
    <xf numFmtId="0" fontId="10" fillId="0" borderId="4" xfId="5" applyFont="1" applyBorder="1"/>
    <xf numFmtId="0" fontId="10" fillId="0" borderId="6" xfId="5" applyFont="1" applyBorder="1"/>
    <xf numFmtId="0" fontId="10" fillId="0" borderId="0" xfId="5" applyFont="1" applyBorder="1"/>
    <xf numFmtId="0" fontId="10" fillId="0" borderId="8" xfId="5" applyFont="1" applyBorder="1"/>
    <xf numFmtId="0" fontId="13" fillId="0" borderId="8" xfId="5" applyFont="1" applyBorder="1" applyAlignment="1">
      <alignment horizontal="center"/>
    </xf>
    <xf numFmtId="0" fontId="10" fillId="0" borderId="40" xfId="5" applyFont="1" applyBorder="1"/>
    <xf numFmtId="0" fontId="10" fillId="0" borderId="41" xfId="5" applyFont="1" applyBorder="1"/>
    <xf numFmtId="0" fontId="10" fillId="0" borderId="43" xfId="5" applyFont="1" applyBorder="1"/>
    <xf numFmtId="0" fontId="7" fillId="0" borderId="42" xfId="0" applyFont="1" applyBorder="1"/>
    <xf numFmtId="0" fontId="7" fillId="0" borderId="27" xfId="0" applyFont="1" applyFill="1" applyBorder="1"/>
    <xf numFmtId="0" fontId="7" fillId="0" borderId="28" xfId="0" applyFont="1" applyFill="1" applyBorder="1"/>
    <xf numFmtId="164" fontId="7" fillId="0" borderId="28" xfId="2" applyFont="1" applyFill="1" applyBorder="1"/>
    <xf numFmtId="0" fontId="9" fillId="0" borderId="30" xfId="0" applyFont="1" applyFill="1" applyBorder="1"/>
    <xf numFmtId="0" fontId="9" fillId="0" borderId="0" xfId="0" applyFont="1" applyFill="1" applyBorder="1"/>
    <xf numFmtId="164" fontId="9" fillId="0" borderId="0" xfId="2" applyFont="1" applyFill="1" applyBorder="1"/>
    <xf numFmtId="0" fontId="13" fillId="0" borderId="3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164" fontId="13" fillId="0" borderId="0" xfId="2" applyFont="1" applyFill="1" applyBorder="1" applyAlignment="1">
      <alignment horizontal="center"/>
    </xf>
    <xf numFmtId="0" fontId="9" fillId="0" borderId="32" xfId="0" applyFont="1" applyFill="1" applyBorder="1"/>
    <xf numFmtId="0" fontId="9" fillId="0" borderId="7" xfId="0" applyFont="1" applyFill="1" applyBorder="1"/>
    <xf numFmtId="164" fontId="9" fillId="0" borderId="7" xfId="2" applyFont="1" applyFill="1" applyBorder="1"/>
    <xf numFmtId="0" fontId="9" fillId="0" borderId="44" xfId="0" applyFont="1" applyFill="1" applyBorder="1" applyAlignment="1">
      <alignment horizontal="center"/>
    </xf>
    <xf numFmtId="0" fontId="9" fillId="0" borderId="2" xfId="0" applyFont="1" applyFill="1" applyBorder="1"/>
    <xf numFmtId="164" fontId="9" fillId="0" borderId="1" xfId="2" applyFont="1" applyFill="1" applyBorder="1" applyAlignment="1">
      <alignment horizontal="center"/>
    </xf>
    <xf numFmtId="164" fontId="9" fillId="0" borderId="2" xfId="2" applyFont="1" applyFill="1" applyBorder="1" applyAlignment="1">
      <alignment horizontal="center"/>
    </xf>
    <xf numFmtId="0" fontId="9" fillId="0" borderId="45" xfId="0" applyFont="1" applyFill="1" applyBorder="1"/>
    <xf numFmtId="0" fontId="9" fillId="0" borderId="6" xfId="0" applyFont="1" applyFill="1" applyBorder="1"/>
    <xf numFmtId="164" fontId="9" fillId="0" borderId="7" xfId="2" applyFont="1" applyFill="1" applyBorder="1" applyAlignment="1">
      <alignment horizontal="center"/>
    </xf>
    <xf numFmtId="164" fontId="9" fillId="0" borderId="3" xfId="2" applyFont="1" applyFill="1" applyBorder="1" applyAlignment="1">
      <alignment horizontal="center"/>
    </xf>
    <xf numFmtId="0" fontId="7" fillId="0" borderId="46" xfId="0" applyFont="1" applyFill="1" applyBorder="1"/>
    <xf numFmtId="0" fontId="7" fillId="0" borderId="5" xfId="0" applyFont="1" applyFill="1" applyBorder="1"/>
    <xf numFmtId="164" fontId="7" fillId="0" borderId="2" xfId="2" applyFont="1" applyFill="1" applyBorder="1"/>
    <xf numFmtId="164" fontId="7" fillId="0" borderId="15" xfId="2" applyFont="1" applyFill="1" applyBorder="1"/>
    <xf numFmtId="0" fontId="15" fillId="0" borderId="46" xfId="0" applyFont="1" applyFill="1" applyBorder="1"/>
    <xf numFmtId="164" fontId="7" fillId="0" borderId="3" xfId="2" applyFont="1" applyFill="1" applyBorder="1"/>
    <xf numFmtId="0" fontId="14" fillId="0" borderId="46" xfId="0" applyFont="1" applyFill="1" applyBorder="1"/>
    <xf numFmtId="0" fontId="14" fillId="0" borderId="5" xfId="0" applyFont="1" applyFill="1" applyBorder="1"/>
    <xf numFmtId="164" fontId="14" fillId="0" borderId="3" xfId="2" applyFont="1" applyFill="1" applyBorder="1"/>
    <xf numFmtId="0" fontId="16" fillId="0" borderId="46" xfId="0" applyFont="1" applyFill="1" applyBorder="1"/>
    <xf numFmtId="164" fontId="14" fillId="0" borderId="5" xfId="2" applyFont="1" applyFill="1" applyBorder="1"/>
    <xf numFmtId="164" fontId="14" fillId="0" borderId="8" xfId="2" applyFont="1" applyFill="1" applyBorder="1"/>
    <xf numFmtId="164" fontId="7" fillId="0" borderId="6" xfId="2" applyFont="1" applyFill="1" applyBorder="1"/>
    <xf numFmtId="164" fontId="14" fillId="0" borderId="6" xfId="2" applyFont="1" applyFill="1" applyBorder="1"/>
    <xf numFmtId="0" fontId="14" fillId="0" borderId="46" xfId="0" applyFont="1" applyFill="1" applyBorder="1" applyAlignment="1">
      <alignment horizontal="right"/>
    </xf>
    <xf numFmtId="164" fontId="14" fillId="0" borderId="11" xfId="2" applyFont="1" applyFill="1" applyBorder="1"/>
    <xf numFmtId="164" fontId="14" fillId="0" borderId="0" xfId="2" applyFont="1" applyFill="1" applyBorder="1"/>
    <xf numFmtId="164" fontId="7" fillId="0" borderId="0" xfId="2" applyFont="1" applyFill="1" applyBorder="1"/>
    <xf numFmtId="164" fontId="14" fillId="0" borderId="25" xfId="2" applyFont="1" applyFill="1" applyBorder="1"/>
    <xf numFmtId="0" fontId="14" fillId="0" borderId="46" xfId="0" applyFont="1" applyFill="1" applyBorder="1" applyAlignment="1">
      <alignment horizontal="left"/>
    </xf>
    <xf numFmtId="0" fontId="14" fillId="0" borderId="45" xfId="0" applyFont="1" applyFill="1" applyBorder="1" applyAlignment="1">
      <alignment horizontal="left"/>
    </xf>
    <xf numFmtId="164" fontId="14" fillId="0" borderId="7" xfId="2" applyFont="1" applyFill="1" applyBorder="1"/>
    <xf numFmtId="0" fontId="14" fillId="0" borderId="30" xfId="0" applyFont="1" applyFill="1" applyBorder="1"/>
    <xf numFmtId="0" fontId="17" fillId="0" borderId="3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/>
    </xf>
    <xf numFmtId="164" fontId="17" fillId="0" borderId="0" xfId="2" applyFont="1" applyFill="1" applyBorder="1" applyAlignment="1">
      <alignment horizontal="center"/>
    </xf>
    <xf numFmtId="0" fontId="14" fillId="0" borderId="32" xfId="0" applyFont="1" applyFill="1" applyBorder="1"/>
    <xf numFmtId="0" fontId="14" fillId="0" borderId="7" xfId="0" applyFont="1" applyFill="1" applyBorder="1"/>
    <xf numFmtId="0" fontId="14" fillId="0" borderId="2" xfId="0" applyFont="1" applyFill="1" applyBorder="1"/>
    <xf numFmtId="164" fontId="14" fillId="0" borderId="15" xfId="2" applyFont="1" applyFill="1" applyBorder="1" applyAlignment="1">
      <alignment horizontal="center"/>
    </xf>
    <xf numFmtId="0" fontId="14" fillId="0" borderId="45" xfId="0" applyFont="1" applyFill="1" applyBorder="1"/>
    <xf numFmtId="0" fontId="14" fillId="0" borderId="6" xfId="0" applyFont="1" applyFill="1" applyBorder="1"/>
    <xf numFmtId="164" fontId="14" fillId="0" borderId="9" xfId="2" applyFont="1" applyFill="1" applyBorder="1" applyAlignment="1">
      <alignment horizontal="center"/>
    </xf>
    <xf numFmtId="0" fontId="14" fillId="0" borderId="3" xfId="0" applyFont="1" applyFill="1" applyBorder="1"/>
    <xf numFmtId="164" fontId="14" fillId="0" borderId="2" xfId="2" applyFont="1" applyFill="1" applyBorder="1"/>
    <xf numFmtId="164" fontId="7" fillId="0" borderId="11" xfId="2" applyFont="1" applyFill="1" applyBorder="1"/>
    <xf numFmtId="164" fontId="14" fillId="0" borderId="14" xfId="2" applyFont="1" applyFill="1" applyBorder="1"/>
    <xf numFmtId="0" fontId="16" fillId="0" borderId="46" xfId="0" applyFont="1" applyFill="1" applyBorder="1" applyAlignment="1">
      <alignment horizontal="left"/>
    </xf>
    <xf numFmtId="164" fontId="14" fillId="0" borderId="0" xfId="2" applyFont="1" applyFill="1" applyBorder="1" applyAlignment="1">
      <alignment horizontal="center"/>
    </xf>
    <xf numFmtId="164" fontId="14" fillId="0" borderId="3" xfId="2" applyFont="1" applyFill="1" applyBorder="1" applyAlignment="1">
      <alignment horizontal="center"/>
    </xf>
    <xf numFmtId="164" fontId="14" fillId="0" borderId="7" xfId="2" applyFont="1" applyFill="1" applyBorder="1" applyAlignment="1">
      <alignment horizontal="center"/>
    </xf>
    <xf numFmtId="164" fontId="14" fillId="0" borderId="6" xfId="2" applyFont="1" applyFill="1" applyBorder="1" applyAlignment="1">
      <alignment horizontal="center"/>
    </xf>
    <xf numFmtId="164" fontId="14" fillId="0" borderId="2" xfId="2" applyFont="1" applyFill="1" applyBorder="1" applyAlignment="1">
      <alignment horizontal="center"/>
    </xf>
    <xf numFmtId="0" fontId="17" fillId="0" borderId="5" xfId="0" applyFont="1" applyFill="1" applyBorder="1" applyAlignment="1">
      <alignment horizontal="center"/>
    </xf>
    <xf numFmtId="164" fontId="17" fillId="0" borderId="3" xfId="2" applyFont="1" applyFill="1" applyBorder="1" applyAlignment="1">
      <alignment horizontal="center"/>
    </xf>
    <xf numFmtId="164" fontId="17" fillId="0" borderId="8" xfId="2" applyFont="1" applyFill="1" applyBorder="1" applyAlignment="1">
      <alignment horizontal="center"/>
    </xf>
    <xf numFmtId="0" fontId="14" fillId="0" borderId="45" xfId="0" applyFont="1" applyFill="1" applyBorder="1" applyAlignment="1">
      <alignment horizontal="right"/>
    </xf>
    <xf numFmtId="0" fontId="14" fillId="0" borderId="0" xfId="0" applyFont="1" applyFill="1" applyBorder="1"/>
    <xf numFmtId="0" fontId="17" fillId="0" borderId="7" xfId="0" applyFont="1" applyFill="1" applyBorder="1" applyAlignment="1">
      <alignment horizontal="center"/>
    </xf>
    <xf numFmtId="164" fontId="17" fillId="0" borderId="7" xfId="2" applyFont="1" applyFill="1" applyBorder="1" applyAlignment="1">
      <alignment horizontal="center"/>
    </xf>
    <xf numFmtId="0" fontId="9" fillId="0" borderId="46" xfId="0" applyFont="1" applyFill="1" applyBorder="1" applyAlignment="1">
      <alignment horizontal="center"/>
    </xf>
    <xf numFmtId="164" fontId="14" fillId="0" borderId="10" xfId="2" applyFont="1" applyFill="1" applyBorder="1"/>
    <xf numFmtId="164" fontId="14" fillId="0" borderId="12" xfId="2" applyFont="1" applyFill="1" applyBorder="1"/>
    <xf numFmtId="0" fontId="16" fillId="0" borderId="46" xfId="0" applyFont="1" applyFill="1" applyBorder="1" applyAlignment="1">
      <alignment horizontal="right"/>
    </xf>
    <xf numFmtId="164" fontId="14" fillId="0" borderId="21" xfId="2" applyFont="1" applyFill="1" applyBorder="1"/>
    <xf numFmtId="164" fontId="10" fillId="0" borderId="11" xfId="2" applyFont="1" applyFill="1" applyBorder="1"/>
    <xf numFmtId="164" fontId="10" fillId="0" borderId="14" xfId="2" applyFont="1" applyFill="1" applyBorder="1"/>
    <xf numFmtId="164" fontId="14" fillId="0" borderId="5" xfId="2" applyFont="1" applyFill="1" applyBorder="1" applyAlignment="1">
      <alignment horizontal="center"/>
    </xf>
    <xf numFmtId="164" fontId="14" fillId="0" borderId="13" xfId="2" applyFont="1" applyFill="1" applyBorder="1"/>
    <xf numFmtId="164" fontId="14" fillId="0" borderId="4" xfId="2" applyFont="1" applyFill="1" applyBorder="1" applyAlignment="1">
      <alignment horizontal="center"/>
    </xf>
    <xf numFmtId="164" fontId="14" fillId="0" borderId="4" xfId="2" applyFont="1" applyFill="1" applyBorder="1"/>
    <xf numFmtId="0" fontId="17" fillId="0" borderId="32" xfId="0" applyFont="1" applyFill="1" applyBorder="1" applyAlignment="1">
      <alignment horizontal="center"/>
    </xf>
    <xf numFmtId="0" fontId="9" fillId="0" borderId="39" xfId="0" applyFont="1" applyFill="1" applyBorder="1" applyAlignment="1">
      <alignment horizontal="center"/>
    </xf>
    <xf numFmtId="164" fontId="14" fillId="0" borderId="1" xfId="2" applyFont="1" applyFill="1" applyBorder="1" applyAlignment="1">
      <alignment horizontal="center"/>
    </xf>
    <xf numFmtId="0" fontId="16" fillId="0" borderId="30" xfId="0" applyFont="1" applyFill="1" applyBorder="1"/>
    <xf numFmtId="0" fontId="14" fillId="0" borderId="30" xfId="0" applyFont="1" applyFill="1" applyBorder="1" applyAlignment="1">
      <alignment horizontal="right"/>
    </xf>
    <xf numFmtId="164" fontId="14" fillId="0" borderId="3" xfId="0" applyNumberFormat="1" applyFont="1" applyFill="1" applyBorder="1"/>
    <xf numFmtId="0" fontId="14" fillId="0" borderId="39" xfId="0" applyFont="1" applyFill="1" applyBorder="1"/>
    <xf numFmtId="0" fontId="14" fillId="0" borderId="1" xfId="0" applyFont="1" applyFill="1" applyBorder="1"/>
    <xf numFmtId="164" fontId="14" fillId="0" borderId="1" xfId="2" applyFont="1" applyFill="1" applyBorder="1"/>
    <xf numFmtId="164" fontId="14" fillId="0" borderId="15" xfId="2" applyFont="1" applyFill="1" applyBorder="1"/>
    <xf numFmtId="0" fontId="18" fillId="0" borderId="0" xfId="0" applyFont="1" applyFill="1" applyBorder="1" applyAlignment="1">
      <alignment horizontal="center"/>
    </xf>
    <xf numFmtId="164" fontId="18" fillId="0" borderId="0" xfId="2" applyFont="1" applyFill="1" applyBorder="1" applyAlignment="1">
      <alignment horizontal="center"/>
    </xf>
    <xf numFmtId="164" fontId="19" fillId="0" borderId="8" xfId="2" applyFont="1" applyFill="1" applyBorder="1" applyAlignment="1">
      <alignment horizontal="center"/>
    </xf>
    <xf numFmtId="0" fontId="14" fillId="0" borderId="40" xfId="0" applyFont="1" applyFill="1" applyBorder="1"/>
    <xf numFmtId="0" fontId="14" fillId="0" borderId="41" xfId="0" applyFont="1" applyFill="1" applyBorder="1"/>
    <xf numFmtId="164" fontId="14" fillId="0" borderId="41" xfId="2" applyFont="1" applyFill="1" applyBorder="1"/>
    <xf numFmtId="164" fontId="14" fillId="0" borderId="43" xfId="2" applyFont="1" applyFill="1" applyBorder="1"/>
    <xf numFmtId="0" fontId="14" fillId="0" borderId="0" xfId="0" applyFont="1" applyFill="1"/>
    <xf numFmtId="164" fontId="14" fillId="0" borderId="0" xfId="2" applyFont="1" applyFill="1"/>
    <xf numFmtId="0" fontId="7" fillId="0" borderId="0" xfId="0" applyFont="1" applyFill="1"/>
    <xf numFmtId="0" fontId="10" fillId="0" borderId="29" xfId="11" applyFont="1" applyBorder="1"/>
    <xf numFmtId="0" fontId="9" fillId="0" borderId="30" xfId="11" applyFont="1" applyBorder="1" applyAlignment="1">
      <alignment horizontal="right"/>
    </xf>
    <xf numFmtId="0" fontId="9" fillId="0" borderId="0" xfId="11" applyFont="1" applyBorder="1" applyAlignment="1">
      <alignment horizontal="right"/>
    </xf>
    <xf numFmtId="0" fontId="9" fillId="0" borderId="0" xfId="11" applyFont="1" applyFill="1" applyBorder="1" applyAlignment="1">
      <alignment horizontal="right"/>
    </xf>
    <xf numFmtId="0" fontId="10" fillId="0" borderId="0" xfId="11" applyFont="1" applyBorder="1"/>
    <xf numFmtId="164" fontId="10" fillId="0" borderId="0" xfId="11" applyNumberFormat="1" applyFont="1" applyFill="1" applyBorder="1"/>
    <xf numFmtId="0" fontId="10" fillId="0" borderId="0" xfId="11" applyFont="1" applyFill="1" applyBorder="1"/>
    <xf numFmtId="0" fontId="10" fillId="0" borderId="31" xfId="11" applyFont="1" applyBorder="1"/>
    <xf numFmtId="0" fontId="14" fillId="0" borderId="47" xfId="11" applyFont="1" applyBorder="1"/>
    <xf numFmtId="0" fontId="14" fillId="0" borderId="20" xfId="11" applyFont="1" applyBorder="1"/>
    <xf numFmtId="0" fontId="14" fillId="0" borderId="20" xfId="11" applyFont="1" applyFill="1" applyBorder="1"/>
    <xf numFmtId="0" fontId="14" fillId="0" borderId="23" xfId="11" applyFont="1" applyBorder="1"/>
    <xf numFmtId="0" fontId="16" fillId="0" borderId="48" xfId="11" applyFont="1" applyBorder="1" applyAlignment="1">
      <alignment horizontal="center"/>
    </xf>
    <xf numFmtId="0" fontId="16" fillId="0" borderId="23" xfId="11" applyFont="1" applyBorder="1" applyAlignment="1">
      <alignment horizontal="center"/>
    </xf>
    <xf numFmtId="0" fontId="16" fillId="0" borderId="46" xfId="11" applyFont="1" applyBorder="1"/>
    <xf numFmtId="0" fontId="16" fillId="0" borderId="0" xfId="11" applyFont="1" applyBorder="1"/>
    <xf numFmtId="0" fontId="16" fillId="0" borderId="2" xfId="11" applyFont="1" applyFill="1" applyBorder="1" applyAlignment="1">
      <alignment horizontal="center"/>
    </xf>
    <xf numFmtId="0" fontId="16" fillId="0" borderId="2" xfId="11" applyFont="1" applyBorder="1"/>
    <xf numFmtId="0" fontId="16" fillId="0" borderId="2" xfId="11" applyFont="1" applyBorder="1" applyAlignment="1">
      <alignment horizontal="center"/>
    </xf>
    <xf numFmtId="0" fontId="16" fillId="0" borderId="3" xfId="11" applyFont="1" applyFill="1" applyBorder="1" applyAlignment="1">
      <alignment horizontal="center"/>
    </xf>
    <xf numFmtId="0" fontId="16" fillId="0" borderId="3" xfId="11" applyFont="1" applyBorder="1" applyAlignment="1">
      <alignment horizontal="center"/>
    </xf>
    <xf numFmtId="0" fontId="16" fillId="0" borderId="5" xfId="11" applyFont="1" applyFill="1" applyBorder="1" applyAlignment="1">
      <alignment horizontal="center"/>
    </xf>
    <xf numFmtId="0" fontId="16" fillId="0" borderId="45" xfId="11" applyFont="1" applyBorder="1"/>
    <xf numFmtId="0" fontId="16" fillId="0" borderId="7" xfId="11" applyFont="1" applyBorder="1"/>
    <xf numFmtId="0" fontId="16" fillId="0" borderId="6" xfId="11" applyFont="1" applyFill="1" applyBorder="1" applyAlignment="1">
      <alignment horizontal="center"/>
    </xf>
    <xf numFmtId="0" fontId="16" fillId="0" borderId="6" xfId="11" applyFont="1" applyBorder="1"/>
    <xf numFmtId="0" fontId="16" fillId="0" borderId="6" xfId="11" applyFont="1" applyBorder="1" applyAlignment="1">
      <alignment horizontal="center"/>
    </xf>
    <xf numFmtId="0" fontId="16" fillId="0" borderId="4" xfId="11" applyFont="1" applyFill="1" applyBorder="1" applyAlignment="1">
      <alignment horizontal="center"/>
    </xf>
    <xf numFmtId="0" fontId="14" fillId="0" borderId="30" xfId="11" applyFont="1" applyBorder="1"/>
    <xf numFmtId="0" fontId="14" fillId="0" borderId="2" xfId="11" applyFont="1" applyBorder="1"/>
    <xf numFmtId="0" fontId="14" fillId="0" borderId="3" xfId="11" applyFont="1" applyFill="1" applyBorder="1"/>
    <xf numFmtId="0" fontId="14" fillId="0" borderId="3" xfId="11" applyFont="1" applyBorder="1"/>
    <xf numFmtId="0" fontId="14" fillId="0" borderId="30" xfId="11" applyFont="1" applyBorder="1" applyAlignment="1">
      <alignment horizontal="center"/>
    </xf>
    <xf numFmtId="0" fontId="14" fillId="3" borderId="3" xfId="11" applyFont="1" applyFill="1" applyBorder="1"/>
    <xf numFmtId="164" fontId="14" fillId="0" borderId="8" xfId="12" applyFont="1" applyFill="1" applyBorder="1"/>
    <xf numFmtId="164" fontId="14" fillId="0" borderId="3" xfId="12" applyFont="1" applyFill="1" applyBorder="1" applyAlignment="1">
      <alignment horizontal="center"/>
    </xf>
    <xf numFmtId="164" fontId="14" fillId="0" borderId="3" xfId="12" applyFont="1" applyFill="1" applyBorder="1"/>
    <xf numFmtId="166" fontId="14" fillId="0" borderId="3" xfId="12" applyNumberFormat="1" applyFont="1" applyFill="1" applyBorder="1"/>
    <xf numFmtId="164" fontId="7" fillId="3" borderId="31" xfId="0" applyNumberFormat="1" applyFont="1" applyFill="1" applyBorder="1"/>
    <xf numFmtId="164" fontId="7" fillId="0" borderId="31" xfId="0" applyNumberFormat="1" applyFont="1" applyFill="1" applyBorder="1"/>
    <xf numFmtId="0" fontId="14" fillId="0" borderId="8" xfId="11" applyFont="1" applyBorder="1"/>
    <xf numFmtId="164" fontId="14" fillId="0" borderId="8" xfId="12" applyFont="1" applyFill="1" applyBorder="1" applyAlignment="1">
      <alignment horizontal="center"/>
    </xf>
    <xf numFmtId="0" fontId="14" fillId="0" borderId="5" xfId="11" applyFont="1" applyBorder="1"/>
    <xf numFmtId="164" fontId="14" fillId="0" borderId="5" xfId="12" applyFont="1" applyFill="1" applyBorder="1"/>
    <xf numFmtId="164" fontId="14" fillId="0" borderId="0" xfId="12" applyFont="1" applyFill="1" applyBorder="1" applyAlignment="1">
      <alignment horizontal="center"/>
    </xf>
    <xf numFmtId="0" fontId="14" fillId="0" borderId="4" xfId="11" applyFont="1" applyBorder="1"/>
    <xf numFmtId="164" fontId="14" fillId="0" borderId="6" xfId="12" applyFont="1" applyFill="1" applyBorder="1"/>
    <xf numFmtId="164" fontId="14" fillId="0" borderId="9" xfId="12" applyFont="1" applyFill="1" applyBorder="1" applyAlignment="1">
      <alignment horizontal="center"/>
    </xf>
    <xf numFmtId="164" fontId="14" fillId="0" borderId="9" xfId="12" applyFont="1" applyFill="1" applyBorder="1"/>
    <xf numFmtId="0" fontId="14" fillId="0" borderId="48" xfId="11" applyFont="1" applyBorder="1"/>
    <xf numFmtId="0" fontId="14" fillId="0" borderId="7" xfId="11" applyFont="1" applyBorder="1"/>
    <xf numFmtId="164" fontId="14" fillId="0" borderId="11" xfId="12" applyFont="1" applyFill="1" applyBorder="1"/>
    <xf numFmtId="0" fontId="14" fillId="0" borderId="0" xfId="11" applyFont="1" applyBorder="1"/>
    <xf numFmtId="0" fontId="14" fillId="0" borderId="0" xfId="11" applyFont="1" applyFill="1" applyBorder="1"/>
    <xf numFmtId="0" fontId="14" fillId="0" borderId="40" xfId="11" applyFont="1" applyBorder="1"/>
    <xf numFmtId="0" fontId="14" fillId="0" borderId="41" xfId="11" applyFont="1" applyBorder="1"/>
    <xf numFmtId="0" fontId="14" fillId="0" borderId="41" xfId="11" applyFont="1" applyFill="1" applyBorder="1"/>
    <xf numFmtId="164" fontId="14" fillId="0" borderId="41" xfId="11" applyNumberFormat="1" applyFont="1" applyFill="1" applyBorder="1"/>
    <xf numFmtId="0" fontId="10" fillId="0" borderId="42" xfId="11" applyFont="1" applyBorder="1"/>
    <xf numFmtId="0" fontId="14" fillId="0" borderId="0" xfId="11" applyFont="1"/>
    <xf numFmtId="0" fontId="14" fillId="0" borderId="0" xfId="11" applyFont="1" applyFill="1"/>
    <xf numFmtId="164" fontId="14" fillId="0" borderId="0" xfId="11" applyNumberFormat="1" applyFont="1" applyFill="1"/>
    <xf numFmtId="0" fontId="10" fillId="0" borderId="0" xfId="11" applyFont="1"/>
    <xf numFmtId="43" fontId="14" fillId="0" borderId="0" xfId="11" applyNumberFormat="1" applyFont="1" applyFill="1"/>
    <xf numFmtId="165" fontId="14" fillId="0" borderId="0" xfId="11" applyNumberFormat="1" applyFont="1"/>
    <xf numFmtId="164" fontId="14" fillId="0" borderId="0" xfId="11" applyNumberFormat="1" applyFont="1"/>
    <xf numFmtId="165" fontId="14" fillId="0" borderId="0" xfId="11" applyNumberFormat="1" applyFont="1" applyFill="1"/>
    <xf numFmtId="0" fontId="14" fillId="0" borderId="0" xfId="0" applyFont="1"/>
    <xf numFmtId="0" fontId="10" fillId="0" borderId="0" xfId="14" applyFont="1"/>
    <xf numFmtId="0" fontId="9" fillId="0" borderId="0" xfId="14" applyFont="1"/>
    <xf numFmtId="0" fontId="13" fillId="0" borderId="0" xfId="14" applyFont="1" applyAlignment="1">
      <alignment horizontal="center"/>
    </xf>
    <xf numFmtId="0" fontId="9" fillId="0" borderId="31" xfId="14" applyFont="1" applyBorder="1"/>
    <xf numFmtId="0" fontId="10" fillId="0" borderId="31" xfId="14" applyFont="1" applyBorder="1"/>
    <xf numFmtId="0" fontId="10" fillId="0" borderId="29" xfId="14" applyFont="1" applyBorder="1"/>
    <xf numFmtId="0" fontId="10" fillId="3" borderId="31" xfId="14" applyFont="1" applyFill="1" applyBorder="1"/>
    <xf numFmtId="0" fontId="10" fillId="0" borderId="42" xfId="14" applyFont="1" applyBorder="1"/>
    <xf numFmtId="0" fontId="10" fillId="0" borderId="16" xfId="14" applyFont="1" applyBorder="1" applyAlignment="1">
      <alignment horizontal="center"/>
    </xf>
    <xf numFmtId="0" fontId="9" fillId="0" borderId="17" xfId="14" applyFont="1" applyBorder="1" applyAlignment="1">
      <alignment horizontal="center"/>
    </xf>
    <xf numFmtId="0" fontId="10" fillId="0" borderId="17" xfId="14" applyFont="1" applyBorder="1" applyAlignment="1">
      <alignment horizontal="center"/>
    </xf>
    <xf numFmtId="0" fontId="10" fillId="0" borderId="17" xfId="14" applyFont="1" applyBorder="1"/>
    <xf numFmtId="0" fontId="10" fillId="0" borderId="18" xfId="14" applyFont="1" applyBorder="1" applyAlignment="1">
      <alignment horizontal="center"/>
    </xf>
    <xf numFmtId="0" fontId="14" fillId="3" borderId="30" xfId="0" applyFont="1" applyFill="1" applyBorder="1"/>
    <xf numFmtId="164" fontId="16" fillId="0" borderId="11" xfId="2" applyFont="1" applyFill="1" applyBorder="1"/>
    <xf numFmtId="164" fontId="14" fillId="3" borderId="3" xfId="12" applyFont="1" applyFill="1" applyBorder="1" applyAlignment="1">
      <alignment horizontal="center"/>
    </xf>
    <xf numFmtId="0" fontId="10" fillId="3" borderId="21" xfId="5" applyFont="1" applyFill="1" applyBorder="1"/>
    <xf numFmtId="0" fontId="10" fillId="0" borderId="21" xfId="5" applyFont="1" applyBorder="1"/>
    <xf numFmtId="0" fontId="14" fillId="3" borderId="46" xfId="0" applyFont="1" applyFill="1" applyBorder="1"/>
    <xf numFmtId="164" fontId="14" fillId="0" borderId="0" xfId="22" applyFont="1" applyFill="1" applyBorder="1" applyAlignment="1">
      <alignment horizontal="right"/>
    </xf>
    <xf numFmtId="0" fontId="10" fillId="0" borderId="30" xfId="1" applyFont="1" applyBorder="1" applyAlignment="1">
      <alignment horizontal="center"/>
    </xf>
    <xf numFmtId="0" fontId="10" fillId="0" borderId="0" xfId="1" applyFont="1" applyBorder="1" applyAlignment="1">
      <alignment horizontal="center"/>
    </xf>
    <xf numFmtId="0" fontId="10" fillId="0" borderId="31" xfId="1" applyFont="1" applyBorder="1" applyAlignment="1">
      <alignment horizontal="center"/>
    </xf>
    <xf numFmtId="0" fontId="13" fillId="0" borderId="30" xfId="1" applyFont="1" applyBorder="1" applyAlignment="1">
      <alignment horizontal="center"/>
    </xf>
    <xf numFmtId="0" fontId="13" fillId="0" borderId="0" xfId="1" applyFont="1" applyBorder="1" applyAlignment="1">
      <alignment horizontal="center"/>
    </xf>
    <xf numFmtId="0" fontId="13" fillId="0" borderId="31" xfId="1" applyFont="1" applyBorder="1" applyAlignment="1">
      <alignment horizontal="center"/>
    </xf>
    <xf numFmtId="0" fontId="9" fillId="0" borderId="30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0" fontId="9" fillId="0" borderId="31" xfId="1" applyFont="1" applyBorder="1" applyAlignment="1">
      <alignment horizontal="center"/>
    </xf>
    <xf numFmtId="0" fontId="13" fillId="0" borderId="30" xfId="5" applyFont="1" applyBorder="1" applyAlignment="1">
      <alignment horizontal="center"/>
    </xf>
    <xf numFmtId="0" fontId="13" fillId="0" borderId="0" xfId="5" applyFont="1" applyBorder="1" applyAlignment="1">
      <alignment horizontal="center"/>
    </xf>
    <xf numFmtId="0" fontId="13" fillId="0" borderId="8" xfId="5" applyFont="1" applyBorder="1" applyAlignment="1">
      <alignment horizontal="center"/>
    </xf>
    <xf numFmtId="0" fontId="9" fillId="0" borderId="30" xfId="5" applyFont="1" applyBorder="1" applyAlignment="1">
      <alignment horizontal="center"/>
    </xf>
    <xf numFmtId="0" fontId="9" fillId="0" borderId="0" xfId="5" applyFont="1" applyBorder="1" applyAlignment="1">
      <alignment horizontal="center"/>
    </xf>
    <xf numFmtId="0" fontId="9" fillId="0" borderId="8" xfId="5" applyFont="1" applyBorder="1" applyAlignment="1">
      <alignment horizontal="center"/>
    </xf>
    <xf numFmtId="0" fontId="10" fillId="0" borderId="30" xfId="5" applyFont="1" applyBorder="1" applyAlignment="1">
      <alignment horizontal="center"/>
    </xf>
    <xf numFmtId="0" fontId="10" fillId="0" borderId="0" xfId="5" applyFont="1" applyBorder="1" applyAlignment="1">
      <alignment horizontal="center"/>
    </xf>
    <xf numFmtId="0" fontId="10" fillId="0" borderId="8" xfId="5" applyFont="1" applyBorder="1" applyAlignment="1">
      <alignment horizontal="center"/>
    </xf>
    <xf numFmtId="0" fontId="13" fillId="0" borderId="3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6" fillId="0" borderId="10" xfId="11" applyFont="1" applyBorder="1" applyAlignment="1">
      <alignment horizontal="center"/>
    </xf>
    <xf numFmtId="0" fontId="16" fillId="0" borderId="15" xfId="11" applyFont="1" applyBorder="1" applyAlignment="1">
      <alignment horizontal="center"/>
    </xf>
    <xf numFmtId="0" fontId="13" fillId="0" borderId="27" xfId="11" applyFont="1" applyBorder="1" applyAlignment="1">
      <alignment horizontal="center"/>
    </xf>
    <xf numFmtId="0" fontId="13" fillId="0" borderId="28" xfId="11" applyFont="1" applyBorder="1" applyAlignment="1">
      <alignment horizontal="center"/>
    </xf>
    <xf numFmtId="0" fontId="20" fillId="0" borderId="30" xfId="11" applyFont="1" applyBorder="1" applyAlignment="1">
      <alignment horizontal="center"/>
    </xf>
    <xf numFmtId="0" fontId="20" fillId="0" borderId="0" xfId="11" applyFont="1" applyBorder="1" applyAlignment="1">
      <alignment horizontal="center"/>
    </xf>
    <xf numFmtId="0" fontId="16" fillId="0" borderId="22" xfId="11" applyFont="1" applyBorder="1" applyAlignment="1">
      <alignment horizontal="center"/>
    </xf>
    <xf numFmtId="0" fontId="16" fillId="0" borderId="20" xfId="11" applyFont="1" applyBorder="1" applyAlignment="1">
      <alignment horizontal="center"/>
    </xf>
    <xf numFmtId="0" fontId="16" fillId="0" borderId="23" xfId="11" applyFont="1" applyBorder="1" applyAlignment="1">
      <alignment horizontal="center"/>
    </xf>
    <xf numFmtId="0" fontId="13" fillId="0" borderId="0" xfId="14" applyFont="1" applyAlignment="1">
      <alignment horizontal="center"/>
    </xf>
    <xf numFmtId="0" fontId="5" fillId="0" borderId="5" xfId="16" applyFont="1" applyBorder="1" applyAlignment="1">
      <alignment horizontal="center"/>
    </xf>
    <xf numFmtId="0" fontId="5" fillId="0" borderId="0" xfId="16" applyFont="1" applyAlignment="1">
      <alignment horizontal="center"/>
    </xf>
    <xf numFmtId="0" fontId="5" fillId="0" borderId="8" xfId="16" applyFont="1" applyBorder="1" applyAlignment="1">
      <alignment horizontal="center"/>
    </xf>
    <xf numFmtId="164" fontId="3" fillId="0" borderId="10" xfId="17" applyFont="1" applyFill="1" applyBorder="1" applyAlignment="1">
      <alignment horizontal="center"/>
    </xf>
    <xf numFmtId="164" fontId="3" fillId="0" borderId="15" xfId="17" applyFont="1" applyFill="1" applyBorder="1" applyAlignment="1">
      <alignment horizontal="center"/>
    </xf>
    <xf numFmtId="164" fontId="3" fillId="0" borderId="22" xfId="17" applyFont="1" applyFill="1" applyBorder="1" applyAlignment="1">
      <alignment horizontal="center"/>
    </xf>
    <xf numFmtId="164" fontId="3" fillId="0" borderId="23" xfId="17" applyFont="1" applyFill="1" applyBorder="1" applyAlignment="1">
      <alignment horizontal="center"/>
    </xf>
    <xf numFmtId="164" fontId="3" fillId="0" borderId="1" xfId="17" applyFont="1" applyFill="1" applyBorder="1" applyAlignment="1">
      <alignment horizontal="center"/>
    </xf>
    <xf numFmtId="0" fontId="3" fillId="0" borderId="0" xfId="16" applyAlignment="1">
      <alignment horizontal="center"/>
    </xf>
    <xf numFmtId="0" fontId="5" fillId="0" borderId="0" xfId="19" applyFont="1" applyAlignment="1">
      <alignment horizontal="center"/>
    </xf>
    <xf numFmtId="164" fontId="14" fillId="3" borderId="21" xfId="2" applyFont="1" applyFill="1" applyBorder="1"/>
  </cellXfs>
  <cellStyles count="23">
    <cellStyle name="Comma" xfId="22" builtinId="3"/>
    <cellStyle name="Comma 2" xfId="2"/>
    <cellStyle name="Comma 4" xfId="6"/>
    <cellStyle name="Comma 5" xfId="9"/>
    <cellStyle name="Comma 6" xfId="12"/>
    <cellStyle name="Comma 8" xfId="17"/>
    <cellStyle name="Comma 9" xfId="20"/>
    <cellStyle name="Normal" xfId="0" builtinId="0"/>
    <cellStyle name="Normal 2" xfId="1"/>
    <cellStyle name="Normal 2 2" xfId="3"/>
    <cellStyle name="Normal 2 3" xfId="4"/>
    <cellStyle name="Normal 2 4" xfId="7"/>
    <cellStyle name="Normal 2 5" xfId="10"/>
    <cellStyle name="Normal 2 6" xfId="13"/>
    <cellStyle name="Normal 2 7" xfId="15"/>
    <cellStyle name="Normal 2 8" xfId="18"/>
    <cellStyle name="Normal 2 9" xfId="21"/>
    <cellStyle name="Normal 4" xfId="5"/>
    <cellStyle name="Normal 5" xfId="8"/>
    <cellStyle name="Normal 6" xfId="11"/>
    <cellStyle name="Normal 7" xfId="14"/>
    <cellStyle name="Normal 8" xfId="16"/>
    <cellStyle name="Normal 9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tabSelected="1" topLeftCell="A41" zoomScaleNormal="100" workbookViewId="0">
      <selection activeCell="A62" sqref="A62"/>
    </sheetView>
  </sheetViews>
  <sheetFormatPr defaultColWidth="9.140625" defaultRowHeight="15" x14ac:dyDescent="0.25"/>
  <cols>
    <col min="1" max="1" width="46.140625" style="134" customWidth="1"/>
    <col min="2" max="2" width="12.42578125" style="74" customWidth="1"/>
    <col min="3" max="3" width="18.7109375" style="74" bestFit="1" customWidth="1"/>
    <col min="4" max="4" width="18.28515625" style="74" customWidth="1"/>
    <col min="5" max="5" width="10.5703125" style="74" bestFit="1" customWidth="1"/>
    <col min="6" max="6" width="14.28515625" style="74" bestFit="1" customWidth="1"/>
    <col min="7" max="7" width="11.5703125" style="74" bestFit="1" customWidth="1"/>
    <col min="8" max="8" width="14.28515625" style="74" bestFit="1" customWidth="1"/>
    <col min="9" max="9" width="14.85546875" style="74" bestFit="1" customWidth="1"/>
    <col min="10" max="16384" width="9.140625" style="74"/>
  </cols>
  <sheetData>
    <row r="1" spans="1:9" x14ac:dyDescent="0.25">
      <c r="A1" s="71"/>
      <c r="B1" s="72"/>
      <c r="C1" s="72"/>
      <c r="D1" s="73"/>
    </row>
    <row r="2" spans="1:9" x14ac:dyDescent="0.25">
      <c r="A2" s="364" t="s">
        <v>0</v>
      </c>
      <c r="B2" s="365"/>
      <c r="C2" s="365"/>
      <c r="D2" s="366"/>
    </row>
    <row r="3" spans="1:9" x14ac:dyDescent="0.25">
      <c r="A3" s="75"/>
      <c r="B3" s="76"/>
      <c r="C3" s="76"/>
      <c r="D3" s="77"/>
    </row>
    <row r="4" spans="1:9" x14ac:dyDescent="0.25">
      <c r="A4" s="364" t="s">
        <v>323</v>
      </c>
      <c r="B4" s="365"/>
      <c r="C4" s="365"/>
      <c r="D4" s="366"/>
    </row>
    <row r="5" spans="1:9" ht="15.75" x14ac:dyDescent="0.3">
      <c r="A5" s="78"/>
      <c r="B5" s="79"/>
      <c r="C5" s="79"/>
      <c r="D5" s="80"/>
    </row>
    <row r="6" spans="1:9" x14ac:dyDescent="0.25">
      <c r="A6" s="81"/>
      <c r="B6" s="82"/>
      <c r="C6" s="82"/>
      <c r="D6" s="83"/>
    </row>
    <row r="7" spans="1:9" x14ac:dyDescent="0.25">
      <c r="A7" s="84" t="s">
        <v>1</v>
      </c>
      <c r="B7" s="85" t="s">
        <v>2</v>
      </c>
      <c r="C7" s="86" t="s">
        <v>3</v>
      </c>
      <c r="D7" s="87" t="s">
        <v>4</v>
      </c>
    </row>
    <row r="8" spans="1:9" x14ac:dyDescent="0.25">
      <c r="A8" s="88"/>
      <c r="B8" s="89" t="s">
        <v>5</v>
      </c>
      <c r="C8" s="90" t="s">
        <v>6</v>
      </c>
      <c r="D8" s="91" t="s">
        <v>6</v>
      </c>
    </row>
    <row r="9" spans="1:9" ht="15.75" x14ac:dyDescent="0.3">
      <c r="A9" s="78"/>
      <c r="B9" s="92"/>
      <c r="C9" s="93"/>
      <c r="D9" s="94"/>
    </row>
    <row r="10" spans="1:9" ht="16.5" x14ac:dyDescent="0.3">
      <c r="A10" s="95" t="s">
        <v>328</v>
      </c>
      <c r="B10" s="92"/>
      <c r="C10" s="96"/>
      <c r="D10" s="97"/>
    </row>
    <row r="11" spans="1:9" ht="15.75" x14ac:dyDescent="0.3">
      <c r="A11" s="78"/>
      <c r="B11" s="92"/>
      <c r="C11" s="96"/>
      <c r="D11" s="97"/>
    </row>
    <row r="12" spans="1:9" ht="15.75" x14ac:dyDescent="0.3">
      <c r="A12" s="98" t="s">
        <v>307</v>
      </c>
      <c r="B12" s="92">
        <v>1</v>
      </c>
      <c r="C12" s="99">
        <f>'Schedules no. 1-10,12-20'!C19</f>
        <v>3737871.8579999991</v>
      </c>
      <c r="D12" s="100">
        <v>3486350.8499999987</v>
      </c>
      <c r="F12" s="101"/>
    </row>
    <row r="13" spans="1:9" ht="15.75" x14ac:dyDescent="0.3">
      <c r="A13" s="98"/>
      <c r="B13" s="92"/>
      <c r="C13" s="96"/>
      <c r="D13" s="102"/>
    </row>
    <row r="14" spans="1:9" ht="15.75" x14ac:dyDescent="0.3">
      <c r="A14" s="98" t="s">
        <v>7</v>
      </c>
      <c r="B14" s="92">
        <v>2</v>
      </c>
      <c r="C14" s="99">
        <f>'Schedules no. 1-10,12-20'!C35</f>
        <v>0</v>
      </c>
      <c r="D14" s="100">
        <v>725000</v>
      </c>
    </row>
    <row r="15" spans="1:9" ht="15.75" x14ac:dyDescent="0.3">
      <c r="A15" s="98"/>
      <c r="B15" s="92"/>
      <c r="C15" s="96"/>
      <c r="D15" s="102"/>
    </row>
    <row r="16" spans="1:9" ht="15.75" x14ac:dyDescent="0.3">
      <c r="A16" s="98" t="s">
        <v>8</v>
      </c>
      <c r="B16" s="92">
        <v>3</v>
      </c>
      <c r="C16" s="99">
        <f>'Schedules no. 1-10,12-20'!C47</f>
        <v>0</v>
      </c>
      <c r="D16" s="100">
        <v>0</v>
      </c>
      <c r="I16" s="103"/>
    </row>
    <row r="17" spans="1:9" ht="15.75" x14ac:dyDescent="0.3">
      <c r="A17" s="98"/>
      <c r="B17" s="92"/>
      <c r="C17" s="104"/>
      <c r="D17" s="105"/>
    </row>
    <row r="18" spans="1:9" ht="15.75" x14ac:dyDescent="0.3">
      <c r="A18" s="98" t="s">
        <v>9</v>
      </c>
      <c r="B18" s="92">
        <v>4</v>
      </c>
      <c r="C18" s="99">
        <f>'Schedules no. 1-10,12-20'!C71</f>
        <v>14924192.449999999</v>
      </c>
      <c r="D18" s="100">
        <v>14924192.449999999</v>
      </c>
      <c r="I18" s="103"/>
    </row>
    <row r="19" spans="1:9" ht="15.75" x14ac:dyDescent="0.3">
      <c r="A19" s="98"/>
      <c r="B19" s="92"/>
      <c r="C19" s="96"/>
      <c r="D19" s="102"/>
      <c r="F19" s="101"/>
    </row>
    <row r="20" spans="1:9" ht="15.75" x14ac:dyDescent="0.3">
      <c r="A20" s="98" t="s">
        <v>10</v>
      </c>
      <c r="B20" s="92">
        <v>5</v>
      </c>
      <c r="C20" s="99">
        <f>'Schedules no. 1-10,12-20'!C81</f>
        <v>396324</v>
      </c>
      <c r="D20" s="100">
        <v>396324</v>
      </c>
      <c r="H20" s="101"/>
    </row>
    <row r="21" spans="1:9" ht="15.75" x14ac:dyDescent="0.3">
      <c r="A21" s="98"/>
      <c r="B21" s="92"/>
      <c r="C21" s="96"/>
      <c r="D21" s="102"/>
    </row>
    <row r="22" spans="1:9" ht="15.75" x14ac:dyDescent="0.3">
      <c r="A22" s="98" t="s">
        <v>11</v>
      </c>
      <c r="B22" s="92">
        <v>6</v>
      </c>
      <c r="C22" s="99">
        <f>'Schedules no. 1-10,12-20'!C91</f>
        <v>410097</v>
      </c>
      <c r="D22" s="100">
        <v>410097</v>
      </c>
    </row>
    <row r="23" spans="1:9" ht="15.75" x14ac:dyDescent="0.3">
      <c r="A23" s="98"/>
      <c r="B23" s="92"/>
      <c r="C23" s="96"/>
      <c r="D23" s="102"/>
    </row>
    <row r="24" spans="1:9" ht="15.75" x14ac:dyDescent="0.3">
      <c r="A24" s="98" t="s">
        <v>12</v>
      </c>
      <c r="B24" s="92">
        <v>7</v>
      </c>
      <c r="C24" s="99">
        <f>'Schedules no. 1-10,12-20'!C101</f>
        <v>324459</v>
      </c>
      <c r="D24" s="100">
        <v>324459</v>
      </c>
      <c r="F24" s="101"/>
    </row>
    <row r="25" spans="1:9" ht="15.75" x14ac:dyDescent="0.3">
      <c r="A25" s="98"/>
      <c r="B25" s="92"/>
      <c r="C25" s="96"/>
      <c r="D25" s="102"/>
    </row>
    <row r="26" spans="1:9" ht="15.75" x14ac:dyDescent="0.3">
      <c r="A26" s="98" t="s">
        <v>13</v>
      </c>
      <c r="B26" s="92">
        <v>8</v>
      </c>
      <c r="C26" s="99">
        <f>'Schedules no. 1-10,12-20'!C112</f>
        <v>2129253</v>
      </c>
      <c r="D26" s="100">
        <v>1404253</v>
      </c>
      <c r="F26" s="103"/>
    </row>
    <row r="27" spans="1:9" ht="15.75" x14ac:dyDescent="0.3">
      <c r="A27" s="98"/>
      <c r="B27" s="92"/>
      <c r="C27" s="104"/>
      <c r="D27" s="105"/>
      <c r="H27" s="101"/>
    </row>
    <row r="28" spans="1:9" ht="15.75" x14ac:dyDescent="0.3">
      <c r="A28" s="98" t="s">
        <v>186</v>
      </c>
      <c r="B28" s="92">
        <v>9</v>
      </c>
      <c r="C28" s="99">
        <f>'Schedules no. 1-10,12-20'!C120</f>
        <v>1115150</v>
      </c>
      <c r="D28" s="100">
        <v>1115150</v>
      </c>
      <c r="G28" s="101"/>
      <c r="H28" s="101"/>
    </row>
    <row r="29" spans="1:9" ht="15.75" x14ac:dyDescent="0.3">
      <c r="A29" s="98"/>
      <c r="B29" s="92"/>
      <c r="C29" s="96"/>
      <c r="D29" s="102"/>
      <c r="H29" s="101"/>
      <c r="I29" s="101"/>
    </row>
    <row r="30" spans="1:9" ht="15.75" x14ac:dyDescent="0.3">
      <c r="A30" s="98" t="s">
        <v>14</v>
      </c>
      <c r="B30" s="92">
        <v>10</v>
      </c>
      <c r="C30" s="99">
        <f>'Schedules no. 1-10,12-20'!C151</f>
        <v>807712.6</v>
      </c>
      <c r="D30" s="100">
        <v>844451.56</v>
      </c>
    </row>
    <row r="31" spans="1:9" ht="15.75" x14ac:dyDescent="0.3">
      <c r="A31" s="98"/>
      <c r="B31" s="92"/>
      <c r="C31" s="99"/>
      <c r="D31" s="100"/>
    </row>
    <row r="32" spans="1:9" ht="15.75" x14ac:dyDescent="0.3">
      <c r="A32" s="98" t="s">
        <v>16</v>
      </c>
      <c r="B32" s="92"/>
      <c r="C32" s="106"/>
      <c r="D32" s="107"/>
    </row>
    <row r="33" spans="1:9" ht="15.75" x14ac:dyDescent="0.3">
      <c r="A33" s="108" t="s">
        <v>15</v>
      </c>
      <c r="B33" s="92"/>
      <c r="C33" s="109">
        <f>SUM(C12:C32)</f>
        <v>23845059.908</v>
      </c>
      <c r="D33" s="110">
        <v>23630277.859999996</v>
      </c>
      <c r="F33" s="101"/>
      <c r="H33" s="101"/>
    </row>
    <row r="34" spans="1:9" ht="15.75" x14ac:dyDescent="0.3">
      <c r="A34" s="98"/>
      <c r="B34" s="92"/>
      <c r="C34" s="93"/>
      <c r="D34" s="111"/>
    </row>
    <row r="35" spans="1:9" ht="15.75" x14ac:dyDescent="0.3">
      <c r="A35" s="98"/>
      <c r="B35" s="92"/>
      <c r="C35" s="96"/>
      <c r="D35" s="77"/>
    </row>
    <row r="36" spans="1:9" ht="16.5" x14ac:dyDescent="0.3">
      <c r="A36" s="112" t="s">
        <v>329</v>
      </c>
      <c r="B36" s="92" t="s">
        <v>16</v>
      </c>
      <c r="C36" s="96"/>
      <c r="D36" s="77"/>
      <c r="I36" s="101"/>
    </row>
    <row r="37" spans="1:9" ht="15.75" x14ac:dyDescent="0.3">
      <c r="A37" s="98"/>
      <c r="B37" s="92"/>
      <c r="C37" s="96"/>
      <c r="D37" s="77"/>
      <c r="F37" s="101"/>
    </row>
    <row r="38" spans="1:9" ht="15.75" x14ac:dyDescent="0.3">
      <c r="A38" s="98" t="s">
        <v>17</v>
      </c>
      <c r="B38" s="92">
        <v>11</v>
      </c>
      <c r="C38" s="104">
        <f>'Schedule no. 11'!J71</f>
        <v>12077194.018000005</v>
      </c>
      <c r="D38" s="113">
        <v>11924910.248500003</v>
      </c>
      <c r="G38" s="101"/>
      <c r="H38" s="101"/>
    </row>
    <row r="39" spans="1:9" ht="15.75" x14ac:dyDescent="0.3">
      <c r="A39" s="98"/>
      <c r="B39" s="92"/>
      <c r="C39" s="96"/>
      <c r="D39" s="77"/>
      <c r="G39" s="101"/>
    </row>
    <row r="40" spans="1:9" ht="15.75" x14ac:dyDescent="0.3">
      <c r="A40" s="98" t="s">
        <v>18</v>
      </c>
      <c r="B40" s="92">
        <v>12</v>
      </c>
      <c r="C40" s="104">
        <f>'Schedules no. 1-10,12-20'!C168</f>
        <v>8056438</v>
      </c>
      <c r="D40" s="113">
        <v>9448223</v>
      </c>
      <c r="E40" s="101"/>
      <c r="F40" s="101"/>
      <c r="G40" s="101"/>
    </row>
    <row r="41" spans="1:9" ht="15.75" x14ac:dyDescent="0.3">
      <c r="A41" s="98"/>
      <c r="B41" s="92"/>
      <c r="C41" s="96"/>
      <c r="D41" s="77"/>
      <c r="H41" s="101"/>
    </row>
    <row r="42" spans="1:9" ht="15.75" x14ac:dyDescent="0.3">
      <c r="A42" s="98" t="s">
        <v>19</v>
      </c>
      <c r="B42" s="92"/>
      <c r="C42" s="96"/>
      <c r="D42" s="77"/>
    </row>
    <row r="43" spans="1:9" ht="15.75" x14ac:dyDescent="0.3">
      <c r="A43" s="98" t="s">
        <v>20</v>
      </c>
      <c r="B43" s="92">
        <v>13</v>
      </c>
      <c r="C43" s="104">
        <f>'Schedules no. 1-10,12-20'!C181</f>
        <v>3366091.4299999997</v>
      </c>
      <c r="D43" s="113">
        <v>1778041.07</v>
      </c>
      <c r="H43" s="101"/>
    </row>
    <row r="44" spans="1:9" ht="15.75" x14ac:dyDescent="0.3">
      <c r="A44" s="98"/>
      <c r="B44" s="92"/>
      <c r="C44" s="96"/>
      <c r="D44" s="77"/>
      <c r="G44" s="101"/>
      <c r="I44" s="101"/>
    </row>
    <row r="45" spans="1:9" ht="15.75" x14ac:dyDescent="0.3">
      <c r="A45" s="98" t="s">
        <v>21</v>
      </c>
      <c r="B45" s="92">
        <v>14</v>
      </c>
      <c r="C45" s="104">
        <f>'Schedules no. 1-10,12-20'!C191</f>
        <v>345336.46</v>
      </c>
      <c r="D45" s="113">
        <v>479103.54</v>
      </c>
    </row>
    <row r="46" spans="1:9" ht="15.75" x14ac:dyDescent="0.3">
      <c r="A46" s="98"/>
      <c r="B46" s="92"/>
      <c r="C46" s="106"/>
      <c r="D46" s="83"/>
      <c r="F46" s="101"/>
    </row>
    <row r="47" spans="1:9" ht="15.75" x14ac:dyDescent="0.3">
      <c r="A47" s="108" t="s">
        <v>15</v>
      </c>
      <c r="B47" s="92"/>
      <c r="C47" s="114">
        <f>SUM(C38:C46)</f>
        <v>23845059.908000007</v>
      </c>
      <c r="D47" s="110">
        <v>23630277.858500004</v>
      </c>
      <c r="F47" s="101"/>
      <c r="I47" s="101"/>
    </row>
    <row r="48" spans="1:9" ht="15.75" x14ac:dyDescent="0.3">
      <c r="A48" s="98"/>
      <c r="B48" s="92"/>
      <c r="C48" s="115"/>
      <c r="D48" s="100"/>
      <c r="I48" s="101"/>
    </row>
    <row r="49" spans="1:9" ht="15.75" x14ac:dyDescent="0.3">
      <c r="A49" s="98" t="s">
        <v>22</v>
      </c>
      <c r="B49" s="92">
        <v>20</v>
      </c>
      <c r="C49" s="115"/>
      <c r="D49" s="116"/>
      <c r="I49" s="101"/>
    </row>
    <row r="50" spans="1:9" ht="15.75" x14ac:dyDescent="0.3">
      <c r="A50" s="117"/>
      <c r="B50" s="118"/>
      <c r="C50" s="119"/>
      <c r="D50" s="120"/>
      <c r="I50" s="101"/>
    </row>
    <row r="51" spans="1:9" ht="15.75" x14ac:dyDescent="0.3">
      <c r="A51" s="121"/>
      <c r="B51" s="122"/>
      <c r="C51" s="123"/>
      <c r="D51" s="124"/>
    </row>
    <row r="52" spans="1:9" ht="15.75" x14ac:dyDescent="0.3">
      <c r="A52" s="98"/>
      <c r="B52" s="125"/>
      <c r="C52" s="126">
        <f>C33-C47</f>
        <v>0</v>
      </c>
      <c r="D52" s="127"/>
      <c r="E52" s="101"/>
    </row>
    <row r="53" spans="1:9" ht="15.75" x14ac:dyDescent="0.3">
      <c r="A53" s="98"/>
      <c r="B53" s="125"/>
      <c r="C53" s="128"/>
      <c r="D53" s="127"/>
      <c r="E53" s="101"/>
    </row>
    <row r="54" spans="1:9" ht="15.75" x14ac:dyDescent="0.3">
      <c r="A54" s="98"/>
      <c r="B54" s="125"/>
      <c r="C54" s="125"/>
      <c r="D54" s="127"/>
    </row>
    <row r="55" spans="1:9" ht="15.75" x14ac:dyDescent="0.3">
      <c r="A55" s="98"/>
      <c r="B55" s="125"/>
      <c r="C55" s="125"/>
      <c r="D55" s="127"/>
    </row>
    <row r="56" spans="1:9" x14ac:dyDescent="0.25">
      <c r="A56" s="129" t="s">
        <v>330</v>
      </c>
      <c r="B56" s="362" t="s">
        <v>24</v>
      </c>
      <c r="C56" s="365"/>
      <c r="D56" s="130" t="s">
        <v>25</v>
      </c>
    </row>
    <row r="57" spans="1:9" ht="15.75" x14ac:dyDescent="0.3">
      <c r="A57" s="98"/>
      <c r="B57" s="125"/>
      <c r="C57" s="125"/>
      <c r="D57" s="127"/>
    </row>
    <row r="58" spans="1:9" x14ac:dyDescent="0.25">
      <c r="A58" s="361" t="s">
        <v>26</v>
      </c>
      <c r="B58" s="362"/>
      <c r="C58" s="362"/>
      <c r="D58" s="363"/>
    </row>
    <row r="59" spans="1:9" ht="15.75" x14ac:dyDescent="0.3">
      <c r="A59" s="358" t="s">
        <v>27</v>
      </c>
      <c r="B59" s="359"/>
      <c r="C59" s="359"/>
      <c r="D59" s="360"/>
    </row>
    <row r="60" spans="1:9" ht="15.75" x14ac:dyDescent="0.3">
      <c r="A60" s="98"/>
      <c r="B60" s="125"/>
      <c r="C60" s="125"/>
      <c r="D60" s="127"/>
    </row>
    <row r="61" spans="1:9" ht="15.75" x14ac:dyDescent="0.3">
      <c r="A61" s="98"/>
      <c r="B61" s="125"/>
      <c r="C61" s="125"/>
      <c r="D61" s="127"/>
    </row>
    <row r="62" spans="1:9" ht="15.75" x14ac:dyDescent="0.3">
      <c r="A62" s="98"/>
      <c r="B62" s="125"/>
      <c r="C62" s="125"/>
      <c r="D62" s="127"/>
    </row>
    <row r="63" spans="1:9" x14ac:dyDescent="0.25">
      <c r="A63" s="361" t="s">
        <v>28</v>
      </c>
      <c r="B63" s="362"/>
      <c r="C63" s="362"/>
      <c r="D63" s="363"/>
    </row>
    <row r="64" spans="1:9" x14ac:dyDescent="0.25">
      <c r="A64" s="364" t="s">
        <v>29</v>
      </c>
      <c r="B64" s="365"/>
      <c r="C64" s="365"/>
      <c r="D64" s="366"/>
    </row>
    <row r="65" spans="1:4" ht="15.75" x14ac:dyDescent="0.3">
      <c r="A65" s="98" t="s">
        <v>348</v>
      </c>
      <c r="B65" s="125"/>
      <c r="C65" s="125"/>
      <c r="D65" s="127"/>
    </row>
    <row r="66" spans="1:4" ht="15.75" x14ac:dyDescent="0.3">
      <c r="A66" s="98" t="s">
        <v>349</v>
      </c>
      <c r="B66" s="125"/>
      <c r="C66" s="125"/>
      <c r="D66" s="127"/>
    </row>
    <row r="67" spans="1:4" ht="16.5" thickBot="1" x14ac:dyDescent="0.35">
      <c r="A67" s="131"/>
      <c r="B67" s="132"/>
      <c r="C67" s="132"/>
      <c r="D67" s="133"/>
    </row>
  </sheetData>
  <mergeCells count="7">
    <mergeCell ref="A59:D59"/>
    <mergeCell ref="A63:D63"/>
    <mergeCell ref="A64:D64"/>
    <mergeCell ref="A2:D2"/>
    <mergeCell ref="A4:D4"/>
    <mergeCell ref="A58:D58"/>
    <mergeCell ref="B56:C56"/>
  </mergeCells>
  <printOptions horizontalCentered="1"/>
  <pageMargins left="1" right="1" top="0.25" bottom="0.25" header="0.25" footer="0.25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opLeftCell="A47" zoomScaleNormal="100" workbookViewId="0">
      <selection activeCell="B69" sqref="B69"/>
    </sheetView>
  </sheetViews>
  <sheetFormatPr defaultColWidth="9.140625" defaultRowHeight="15" x14ac:dyDescent="0.25"/>
  <cols>
    <col min="1" max="1" width="54.140625" style="134" customWidth="1"/>
    <col min="2" max="2" width="11.5703125" style="74" bestFit="1" customWidth="1"/>
    <col min="3" max="3" width="20.7109375" style="74" bestFit="1" customWidth="1"/>
    <col min="4" max="4" width="16.28515625" style="74" customWidth="1"/>
    <col min="5" max="5" width="9.140625" style="74"/>
    <col min="6" max="6" width="13.28515625" style="74" bestFit="1" customWidth="1"/>
    <col min="7" max="7" width="14" style="74" bestFit="1" customWidth="1"/>
    <col min="8" max="8" width="13.28515625" style="74" bestFit="1" customWidth="1"/>
    <col min="9" max="9" width="11.28515625" style="74" bestFit="1" customWidth="1"/>
    <col min="10" max="16384" width="9.140625" style="74"/>
  </cols>
  <sheetData>
    <row r="1" spans="1:8" x14ac:dyDescent="0.25">
      <c r="A1" s="71"/>
      <c r="B1" s="72"/>
      <c r="C1" s="72"/>
      <c r="D1" s="72"/>
      <c r="E1" s="73"/>
    </row>
    <row r="2" spans="1:8" x14ac:dyDescent="0.25">
      <c r="A2" s="370" t="s">
        <v>0</v>
      </c>
      <c r="B2" s="371"/>
      <c r="C2" s="371"/>
      <c r="D2" s="371"/>
      <c r="E2" s="77"/>
    </row>
    <row r="3" spans="1:8" x14ac:dyDescent="0.25">
      <c r="A3" s="135"/>
      <c r="B3" s="136"/>
      <c r="C3" s="136"/>
      <c r="D3" s="136"/>
      <c r="E3" s="77"/>
    </row>
    <row r="4" spans="1:8" x14ac:dyDescent="0.25">
      <c r="A4" s="370" t="s">
        <v>313</v>
      </c>
      <c r="B4" s="371"/>
      <c r="C4" s="371"/>
      <c r="D4" s="371"/>
      <c r="E4" s="77"/>
    </row>
    <row r="5" spans="1:8" x14ac:dyDescent="0.25">
      <c r="A5" s="135"/>
      <c r="B5" s="136"/>
      <c r="C5" s="136"/>
      <c r="D5" s="136"/>
      <c r="E5" s="77"/>
    </row>
    <row r="6" spans="1:8" x14ac:dyDescent="0.25">
      <c r="A6" s="137"/>
      <c r="B6" s="138"/>
      <c r="C6" s="138"/>
      <c r="D6" s="138"/>
      <c r="E6" s="77"/>
    </row>
    <row r="7" spans="1:8" x14ac:dyDescent="0.25">
      <c r="A7" s="139" t="s">
        <v>30</v>
      </c>
      <c r="B7" s="140" t="s">
        <v>31</v>
      </c>
      <c r="C7" s="141" t="s">
        <v>3</v>
      </c>
      <c r="D7" s="141" t="s">
        <v>4</v>
      </c>
      <c r="E7" s="77"/>
    </row>
    <row r="8" spans="1:8" x14ac:dyDescent="0.25">
      <c r="A8" s="142"/>
      <c r="B8" s="143" t="s">
        <v>5</v>
      </c>
      <c r="C8" s="144" t="s">
        <v>6</v>
      </c>
      <c r="D8" s="144" t="s">
        <v>6</v>
      </c>
      <c r="E8" s="77"/>
    </row>
    <row r="9" spans="1:8" ht="15.75" x14ac:dyDescent="0.3">
      <c r="A9" s="145"/>
      <c r="B9" s="146"/>
      <c r="C9" s="147"/>
      <c r="D9" s="146"/>
      <c r="E9" s="77"/>
    </row>
    <row r="10" spans="1:8" ht="16.5" x14ac:dyDescent="0.3">
      <c r="A10" s="148" t="s">
        <v>331</v>
      </c>
      <c r="B10" s="149"/>
      <c r="C10" s="115"/>
      <c r="D10" s="150"/>
      <c r="E10" s="77"/>
    </row>
    <row r="11" spans="1:8" ht="15.75" x14ac:dyDescent="0.3">
      <c r="A11" s="145"/>
      <c r="B11" s="149"/>
      <c r="C11" s="115"/>
      <c r="D11" s="151"/>
      <c r="E11" s="77"/>
    </row>
    <row r="12" spans="1:8" ht="15.75" x14ac:dyDescent="0.3">
      <c r="A12" s="354" t="s">
        <v>353</v>
      </c>
      <c r="B12" s="149">
        <v>15</v>
      </c>
      <c r="C12" s="152">
        <f>'Schedules no. 1-10,12-20'!C199</f>
        <v>1103177.2</v>
      </c>
      <c r="D12" s="152">
        <v>1104608.8999999999</v>
      </c>
      <c r="E12" s="77"/>
    </row>
    <row r="13" spans="1:8" ht="15.75" x14ac:dyDescent="0.3">
      <c r="A13" s="355" t="s">
        <v>32</v>
      </c>
      <c r="B13" s="149">
        <v>16</v>
      </c>
      <c r="C13" s="152">
        <f>'Schedules no. 1-10,12-20'!C205</f>
        <v>434832</v>
      </c>
      <c r="D13" s="152">
        <v>439643</v>
      </c>
      <c r="E13" s="77"/>
    </row>
    <row r="14" spans="1:8" ht="15.75" x14ac:dyDescent="0.3">
      <c r="A14" s="354" t="s">
        <v>33</v>
      </c>
      <c r="B14" s="149"/>
      <c r="C14" s="153">
        <v>2952272</v>
      </c>
      <c r="D14" s="153">
        <v>1268915</v>
      </c>
      <c r="E14" s="77"/>
    </row>
    <row r="15" spans="1:8" ht="15.75" x14ac:dyDescent="0.3">
      <c r="A15" s="355" t="s">
        <v>34</v>
      </c>
      <c r="B15" s="149"/>
      <c r="C15" s="153">
        <v>1704105</v>
      </c>
      <c r="D15" s="153">
        <v>1278883</v>
      </c>
      <c r="E15" s="77"/>
      <c r="F15" s="103"/>
      <c r="G15" s="154"/>
      <c r="H15" s="101"/>
    </row>
    <row r="16" spans="1:8" ht="15.75" x14ac:dyDescent="0.3">
      <c r="A16" s="145"/>
      <c r="B16" s="149"/>
      <c r="C16" s="114">
        <f>SUM(C12:C15)</f>
        <v>6194386.2000000002</v>
      </c>
      <c r="D16" s="114">
        <v>4092049.9</v>
      </c>
      <c r="E16" s="77"/>
    </row>
    <row r="17" spans="1:9" ht="16.5" x14ac:dyDescent="0.3">
      <c r="A17" s="148" t="s">
        <v>332</v>
      </c>
      <c r="B17" s="149"/>
      <c r="C17" s="115"/>
      <c r="D17" s="115"/>
      <c r="E17" s="77"/>
    </row>
    <row r="18" spans="1:9" ht="15.75" x14ac:dyDescent="0.3">
      <c r="A18" s="145"/>
      <c r="B18" s="149"/>
      <c r="C18" s="115"/>
      <c r="D18" s="115"/>
      <c r="E18" s="77"/>
      <c r="G18" s="101"/>
    </row>
    <row r="19" spans="1:9" ht="15.75" x14ac:dyDescent="0.3">
      <c r="A19" s="145" t="s">
        <v>35</v>
      </c>
      <c r="B19" s="149">
        <v>17</v>
      </c>
      <c r="C19" s="152">
        <f>'Schedules no. 1-10,12-20'!C223</f>
        <v>2762157</v>
      </c>
      <c r="D19" s="152">
        <v>1372340</v>
      </c>
      <c r="E19" s="77"/>
      <c r="G19" s="101"/>
    </row>
    <row r="20" spans="1:9" ht="15.75" x14ac:dyDescent="0.3">
      <c r="A20" s="145" t="s">
        <v>36</v>
      </c>
      <c r="B20" s="149"/>
      <c r="C20" s="153">
        <v>28205</v>
      </c>
      <c r="D20" s="153">
        <v>8832</v>
      </c>
      <c r="E20" s="77"/>
      <c r="G20" s="101"/>
      <c r="H20" s="101"/>
    </row>
    <row r="21" spans="1:9" ht="15.75" x14ac:dyDescent="0.3">
      <c r="A21" s="145" t="s">
        <v>37</v>
      </c>
      <c r="B21" s="149"/>
      <c r="C21" s="153">
        <v>50000</v>
      </c>
      <c r="D21" s="153">
        <v>50000</v>
      </c>
      <c r="E21" s="77"/>
      <c r="G21" s="101"/>
    </row>
    <row r="22" spans="1:9" ht="15.75" x14ac:dyDescent="0.3">
      <c r="A22" s="145" t="s">
        <v>38</v>
      </c>
      <c r="B22" s="149">
        <v>18</v>
      </c>
      <c r="C22" s="152">
        <f>'Schedules no. 1-10,12-20'!C249</f>
        <v>2165964.04</v>
      </c>
      <c r="D22" s="152">
        <v>1169147.45</v>
      </c>
      <c r="E22" s="77"/>
    </row>
    <row r="23" spans="1:9" ht="15.75" x14ac:dyDescent="0.3">
      <c r="A23" s="145" t="s">
        <v>39</v>
      </c>
      <c r="B23" s="149">
        <v>19</v>
      </c>
      <c r="C23" s="152">
        <f>'Schedules no. 1-10,12-20'!C262</f>
        <v>107447.92</v>
      </c>
      <c r="D23" s="152">
        <v>99854.99</v>
      </c>
      <c r="E23" s="77"/>
      <c r="G23" s="101"/>
    </row>
    <row r="24" spans="1:9" ht="15.75" x14ac:dyDescent="0.3">
      <c r="A24" s="145" t="s">
        <v>40</v>
      </c>
      <c r="B24" s="149">
        <v>11</v>
      </c>
      <c r="C24" s="152">
        <f>'Schedule no. 11'!H71</f>
        <v>829091.23199999984</v>
      </c>
      <c r="D24" s="152">
        <v>775695.51000000013</v>
      </c>
      <c r="E24" s="77"/>
    </row>
    <row r="25" spans="1:9" ht="15.75" x14ac:dyDescent="0.3">
      <c r="A25" s="75"/>
      <c r="B25" s="149"/>
      <c r="C25" s="152"/>
      <c r="D25" s="152"/>
      <c r="E25" s="77"/>
    </row>
    <row r="26" spans="1:9" ht="15.75" x14ac:dyDescent="0.3">
      <c r="A26" s="145"/>
      <c r="B26" s="149"/>
      <c r="C26" s="114">
        <f>SUM(C19:C24)</f>
        <v>5942865.1919999998</v>
      </c>
      <c r="D26" s="114">
        <v>3475869.9500000007</v>
      </c>
      <c r="E26" s="77"/>
      <c r="F26" s="101"/>
      <c r="G26" s="101"/>
    </row>
    <row r="27" spans="1:9" ht="15.75" x14ac:dyDescent="0.3">
      <c r="A27" s="145"/>
      <c r="B27" s="149"/>
      <c r="C27" s="115"/>
      <c r="D27" s="115"/>
      <c r="E27" s="77"/>
      <c r="F27" s="101"/>
    </row>
    <row r="28" spans="1:9" ht="15.75" x14ac:dyDescent="0.3">
      <c r="A28" s="145" t="s">
        <v>41</v>
      </c>
      <c r="B28" s="149"/>
      <c r="C28" s="152">
        <f>C16-C26</f>
        <v>251521.00800000038</v>
      </c>
      <c r="D28" s="152">
        <v>616179.94999999902</v>
      </c>
      <c r="E28" s="77"/>
    </row>
    <row r="29" spans="1:9" ht="15.75" x14ac:dyDescent="0.3">
      <c r="A29" s="145"/>
      <c r="B29" s="149"/>
      <c r="C29" s="115"/>
      <c r="D29" s="115"/>
      <c r="E29" s="77"/>
      <c r="I29" s="101"/>
    </row>
    <row r="30" spans="1:9" ht="15.75" x14ac:dyDescent="0.3">
      <c r="A30" s="145"/>
      <c r="B30" s="149"/>
      <c r="C30" s="153"/>
      <c r="D30" s="153"/>
      <c r="E30" s="77"/>
    </row>
    <row r="31" spans="1:9" ht="15.75" x14ac:dyDescent="0.3">
      <c r="A31" s="145"/>
      <c r="B31" s="149"/>
      <c r="C31" s="115"/>
      <c r="D31" s="115"/>
      <c r="E31" s="77"/>
    </row>
    <row r="32" spans="1:9" ht="15.75" x14ac:dyDescent="0.3">
      <c r="A32" s="145"/>
      <c r="B32" s="150"/>
      <c r="C32" s="153"/>
      <c r="D32" s="153"/>
      <c r="E32" s="77"/>
    </row>
    <row r="33" spans="1:7" ht="15.75" x14ac:dyDescent="0.3">
      <c r="A33" s="145"/>
      <c r="B33" s="150"/>
      <c r="C33" s="115"/>
      <c r="D33" s="115"/>
      <c r="E33" s="77"/>
    </row>
    <row r="34" spans="1:7" ht="15.75" x14ac:dyDescent="0.3">
      <c r="A34" s="145"/>
      <c r="B34" s="150"/>
      <c r="C34" s="115"/>
      <c r="D34" s="115"/>
      <c r="E34" s="77"/>
    </row>
    <row r="35" spans="1:7" ht="15.75" x14ac:dyDescent="0.3">
      <c r="A35" s="145" t="s">
        <v>42</v>
      </c>
      <c r="B35" s="149"/>
      <c r="C35" s="153"/>
      <c r="D35" s="153">
        <v>0</v>
      </c>
      <c r="E35" s="77"/>
    </row>
    <row r="36" spans="1:7" ht="15.75" x14ac:dyDescent="0.3">
      <c r="A36" s="145" t="s">
        <v>43</v>
      </c>
      <c r="B36" s="149"/>
      <c r="C36" s="115"/>
      <c r="D36" s="115"/>
      <c r="E36" s="77"/>
    </row>
    <row r="37" spans="1:7" ht="15.75" x14ac:dyDescent="0.3">
      <c r="A37" s="145" t="s">
        <v>44</v>
      </c>
      <c r="B37" s="149"/>
      <c r="C37" s="115"/>
      <c r="D37" s="115"/>
      <c r="E37" s="77"/>
    </row>
    <row r="38" spans="1:7" ht="15.75" x14ac:dyDescent="0.3">
      <c r="A38" s="145"/>
      <c r="B38" s="149"/>
      <c r="C38" s="115"/>
      <c r="D38" s="115"/>
      <c r="E38" s="77"/>
    </row>
    <row r="39" spans="1:7" ht="15.75" x14ac:dyDescent="0.3">
      <c r="A39" s="145" t="s">
        <v>45</v>
      </c>
      <c r="B39" s="149"/>
      <c r="C39" s="155">
        <f>C28</f>
        <v>251521.00800000038</v>
      </c>
      <c r="D39" s="155">
        <v>616179.94999999925</v>
      </c>
      <c r="E39" s="77"/>
      <c r="F39" s="101"/>
      <c r="G39" s="101"/>
    </row>
    <row r="40" spans="1:7" ht="15.75" x14ac:dyDescent="0.3">
      <c r="A40" s="156"/>
      <c r="B40" s="157"/>
      <c r="C40" s="115"/>
      <c r="D40" s="158"/>
      <c r="E40" s="77"/>
    </row>
    <row r="41" spans="1:7" ht="15.75" x14ac:dyDescent="0.3">
      <c r="A41" s="145" t="s">
        <v>46</v>
      </c>
      <c r="B41" s="157">
        <v>20</v>
      </c>
      <c r="C41" s="115"/>
      <c r="D41" s="158"/>
      <c r="E41" s="77"/>
    </row>
    <row r="42" spans="1:7" ht="15.75" x14ac:dyDescent="0.3">
      <c r="A42" s="159"/>
      <c r="B42" s="160"/>
      <c r="C42" s="119"/>
      <c r="D42" s="161"/>
      <c r="E42" s="77"/>
    </row>
    <row r="43" spans="1:7" ht="15.75" x14ac:dyDescent="0.3">
      <c r="A43" s="145"/>
      <c r="B43" s="162"/>
      <c r="C43" s="162"/>
      <c r="D43" s="163"/>
      <c r="E43" s="77"/>
    </row>
    <row r="44" spans="1:7" ht="15.75" x14ac:dyDescent="0.3">
      <c r="A44" s="145"/>
      <c r="B44" s="162"/>
      <c r="C44" s="162"/>
      <c r="D44" s="163"/>
      <c r="E44" s="77"/>
    </row>
    <row r="45" spans="1:7" ht="15.75" x14ac:dyDescent="0.3">
      <c r="A45" s="145"/>
      <c r="B45" s="162"/>
      <c r="C45" s="162"/>
      <c r="D45" s="163"/>
      <c r="E45" s="77"/>
    </row>
    <row r="46" spans="1:7" ht="15.75" x14ac:dyDescent="0.3">
      <c r="A46" s="145"/>
      <c r="B46" s="162"/>
      <c r="C46" s="162"/>
      <c r="D46" s="163"/>
      <c r="E46" s="77"/>
    </row>
    <row r="47" spans="1:7" x14ac:dyDescent="0.25">
      <c r="A47" s="135" t="s">
        <v>333</v>
      </c>
      <c r="B47" s="368" t="s">
        <v>24</v>
      </c>
      <c r="C47" s="371"/>
      <c r="D47" s="164" t="s">
        <v>25</v>
      </c>
      <c r="E47" s="77"/>
    </row>
    <row r="48" spans="1:7" ht="15.75" x14ac:dyDescent="0.3">
      <c r="A48" s="145"/>
      <c r="B48" s="162"/>
      <c r="C48" s="162"/>
      <c r="D48" s="163"/>
      <c r="E48" s="77"/>
    </row>
    <row r="49" spans="1:5" x14ac:dyDescent="0.25">
      <c r="A49" s="367" t="s">
        <v>47</v>
      </c>
      <c r="B49" s="368"/>
      <c r="C49" s="368"/>
      <c r="D49" s="369"/>
      <c r="E49" s="77"/>
    </row>
    <row r="50" spans="1:5" ht="15.75" x14ac:dyDescent="0.3">
      <c r="A50" s="373" t="s">
        <v>27</v>
      </c>
      <c r="B50" s="374"/>
      <c r="C50" s="374"/>
      <c r="D50" s="375"/>
      <c r="E50" s="77"/>
    </row>
    <row r="51" spans="1:5" ht="15.75" x14ac:dyDescent="0.3">
      <c r="A51" s="145"/>
      <c r="B51" s="162"/>
      <c r="C51" s="162"/>
      <c r="D51" s="163"/>
      <c r="E51" s="77"/>
    </row>
    <row r="52" spans="1:5" ht="15.75" x14ac:dyDescent="0.3">
      <c r="A52" s="145"/>
      <c r="B52" s="162"/>
      <c r="C52" s="162"/>
      <c r="D52" s="163"/>
      <c r="E52" s="77"/>
    </row>
    <row r="53" spans="1:5" ht="15.75" x14ac:dyDescent="0.3">
      <c r="A53" s="145"/>
      <c r="B53" s="162"/>
      <c r="C53" s="162"/>
      <c r="D53" s="163"/>
      <c r="E53" s="77"/>
    </row>
    <row r="54" spans="1:5" ht="15.75" x14ac:dyDescent="0.3">
      <c r="A54" s="145"/>
      <c r="B54" s="162"/>
      <c r="C54" s="162"/>
      <c r="D54" s="163"/>
      <c r="E54" s="77"/>
    </row>
    <row r="55" spans="1:5" x14ac:dyDescent="0.25">
      <c r="A55" s="367" t="s">
        <v>28</v>
      </c>
      <c r="B55" s="368"/>
      <c r="C55" s="368"/>
      <c r="D55" s="369"/>
      <c r="E55" s="77"/>
    </row>
    <row r="56" spans="1:5" x14ac:dyDescent="0.25">
      <c r="A56" s="370" t="s">
        <v>29</v>
      </c>
      <c r="B56" s="371"/>
      <c r="C56" s="371"/>
      <c r="D56" s="372"/>
      <c r="E56" s="77"/>
    </row>
    <row r="57" spans="1:5" ht="15.75" x14ac:dyDescent="0.3">
      <c r="A57" s="145" t="s">
        <v>350</v>
      </c>
      <c r="B57" s="162"/>
      <c r="C57" s="162"/>
      <c r="D57" s="163"/>
      <c r="E57" s="77"/>
    </row>
    <row r="58" spans="1:5" ht="15.75" x14ac:dyDescent="0.3">
      <c r="A58" s="145" t="str">
        <f>+'Balance Sheet'!A66</f>
        <v>Dated: 27.09.2023</v>
      </c>
      <c r="B58" s="162"/>
      <c r="C58" s="162"/>
      <c r="D58" s="163"/>
      <c r="E58" s="77"/>
    </row>
    <row r="59" spans="1:5" ht="16.5" thickBot="1" x14ac:dyDescent="0.35">
      <c r="A59" s="165"/>
      <c r="B59" s="166"/>
      <c r="C59" s="166"/>
      <c r="D59" s="167"/>
      <c r="E59" s="168"/>
    </row>
  </sheetData>
  <mergeCells count="7">
    <mergeCell ref="A55:D55"/>
    <mergeCell ref="A56:D56"/>
    <mergeCell ref="B47:C47"/>
    <mergeCell ref="A2:D2"/>
    <mergeCell ref="A4:D4"/>
    <mergeCell ref="A49:D49"/>
    <mergeCell ref="A50:D50"/>
  </mergeCells>
  <printOptions horizontalCentered="1"/>
  <pageMargins left="0.95" right="0.95" top="0.5" bottom="0.25" header="0.3" footer="0.3"/>
  <pageSetup paperSize="9" scale="72" orientation="portrait" r:id="rId1"/>
  <colBreaks count="1" manualBreakCount="1">
    <brk id="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4"/>
  <sheetViews>
    <sheetView topLeftCell="A289" zoomScaleNormal="100" workbookViewId="0">
      <selection activeCell="C311" sqref="C311"/>
    </sheetView>
  </sheetViews>
  <sheetFormatPr defaultColWidth="9.140625" defaultRowHeight="15" x14ac:dyDescent="0.25"/>
  <cols>
    <col min="1" max="1" width="55" style="269" bestFit="1" customWidth="1"/>
    <col min="2" max="2" width="13.140625" style="269" customWidth="1"/>
    <col min="3" max="3" width="23.85546875" style="269" bestFit="1" customWidth="1"/>
    <col min="4" max="4" width="18.7109375" style="74" customWidth="1"/>
    <col min="5" max="5" width="14" style="74" bestFit="1" customWidth="1"/>
    <col min="6" max="9" width="13.28515625" style="74" bestFit="1" customWidth="1"/>
    <col min="10" max="16384" width="9.140625" style="74"/>
  </cols>
  <sheetData>
    <row r="1" spans="1:5" x14ac:dyDescent="0.25">
      <c r="A1" s="169"/>
      <c r="B1" s="170"/>
      <c r="C1" s="171"/>
      <c r="D1" s="171"/>
      <c r="E1" s="73"/>
    </row>
    <row r="2" spans="1:5" x14ac:dyDescent="0.25">
      <c r="A2" s="376" t="s">
        <v>48</v>
      </c>
      <c r="B2" s="377"/>
      <c r="C2" s="377"/>
      <c r="D2" s="377"/>
      <c r="E2" s="77"/>
    </row>
    <row r="3" spans="1:5" x14ac:dyDescent="0.25">
      <c r="A3" s="172"/>
      <c r="B3" s="173"/>
      <c r="C3" s="174"/>
      <c r="D3" s="174"/>
      <c r="E3" s="77"/>
    </row>
    <row r="4" spans="1:5" x14ac:dyDescent="0.25">
      <c r="A4" s="376" t="s">
        <v>314</v>
      </c>
      <c r="B4" s="377"/>
      <c r="C4" s="377"/>
      <c r="D4" s="377"/>
      <c r="E4" s="77"/>
    </row>
    <row r="5" spans="1:5" x14ac:dyDescent="0.25">
      <c r="A5" s="175"/>
      <c r="B5" s="176"/>
      <c r="C5" s="177"/>
      <c r="D5" s="177"/>
      <c r="E5" s="77"/>
    </row>
    <row r="6" spans="1:5" x14ac:dyDescent="0.25">
      <c r="A6" s="175"/>
      <c r="B6" s="176"/>
      <c r="C6" s="177"/>
      <c r="D6" s="177"/>
      <c r="E6" s="77"/>
    </row>
    <row r="7" spans="1:5" x14ac:dyDescent="0.25">
      <c r="A7" s="178"/>
      <c r="B7" s="179"/>
      <c r="C7" s="180"/>
      <c r="D7" s="180"/>
      <c r="E7" s="77"/>
    </row>
    <row r="8" spans="1:5" x14ac:dyDescent="0.25">
      <c r="A8" s="181" t="s">
        <v>30</v>
      </c>
      <c r="B8" s="182"/>
      <c r="C8" s="183" t="s">
        <v>49</v>
      </c>
      <c r="D8" s="184" t="s">
        <v>50</v>
      </c>
      <c r="E8" s="77"/>
    </row>
    <row r="9" spans="1:5" x14ac:dyDescent="0.25">
      <c r="A9" s="185"/>
      <c r="B9" s="186"/>
      <c r="C9" s="187" t="s">
        <v>51</v>
      </c>
      <c r="D9" s="188" t="s">
        <v>51</v>
      </c>
      <c r="E9" s="77"/>
    </row>
    <row r="10" spans="1:5" x14ac:dyDescent="0.25">
      <c r="A10" s="189"/>
      <c r="B10" s="190"/>
      <c r="C10" s="191"/>
      <c r="D10" s="192"/>
      <c r="E10" s="77"/>
    </row>
    <row r="11" spans="1:5" x14ac:dyDescent="0.25">
      <c r="A11" s="193" t="s">
        <v>52</v>
      </c>
      <c r="B11" s="190"/>
      <c r="C11" s="194"/>
      <c r="D11" s="194"/>
      <c r="E11" s="77"/>
    </row>
    <row r="12" spans="1:5" ht="15.75" x14ac:dyDescent="0.3">
      <c r="A12" s="195"/>
      <c r="B12" s="196"/>
      <c r="C12" s="197"/>
      <c r="D12" s="197"/>
      <c r="E12" s="77"/>
    </row>
    <row r="13" spans="1:5" ht="15.75" x14ac:dyDescent="0.3">
      <c r="A13" s="198" t="s">
        <v>305</v>
      </c>
      <c r="B13" s="196"/>
      <c r="C13" s="197"/>
      <c r="D13" s="197"/>
      <c r="E13" s="77"/>
    </row>
    <row r="14" spans="1:5" ht="15.75" x14ac:dyDescent="0.3">
      <c r="A14" s="195" t="s">
        <v>53</v>
      </c>
      <c r="B14" s="199"/>
      <c r="C14" s="197">
        <f>+D19</f>
        <v>3486350.8499999987</v>
      </c>
      <c r="D14" s="197">
        <v>2870170.8999999994</v>
      </c>
      <c r="E14" s="77"/>
    </row>
    <row r="15" spans="1:5" ht="15.75" x14ac:dyDescent="0.3">
      <c r="A15" s="195" t="s">
        <v>16</v>
      </c>
      <c r="B15" s="199"/>
      <c r="C15" s="197"/>
      <c r="D15" s="200"/>
      <c r="E15" s="77"/>
    </row>
    <row r="16" spans="1:5" ht="15.75" x14ac:dyDescent="0.3">
      <c r="A16" s="195"/>
      <c r="B16" s="199"/>
      <c r="C16" s="197"/>
      <c r="D16" s="200"/>
      <c r="E16" s="77"/>
    </row>
    <row r="17" spans="1:5" ht="15.75" x14ac:dyDescent="0.3">
      <c r="A17" s="195" t="s">
        <v>54</v>
      </c>
      <c r="B17" s="199"/>
      <c r="C17" s="197">
        <f>+'Income &amp; Exp.'!C28</f>
        <v>251521.00800000038</v>
      </c>
      <c r="D17" s="197">
        <f>'Income &amp; Exp.'!D39</f>
        <v>616179.94999999925</v>
      </c>
      <c r="E17" s="77"/>
    </row>
    <row r="18" spans="1:5" ht="15.75" x14ac:dyDescent="0.3">
      <c r="A18" s="195" t="s">
        <v>55</v>
      </c>
      <c r="B18" s="199"/>
      <c r="C18" s="201"/>
      <c r="D18" s="202"/>
      <c r="E18" s="77"/>
    </row>
    <row r="19" spans="1:5" ht="16.5" thickBot="1" x14ac:dyDescent="0.35">
      <c r="A19" s="203" t="s">
        <v>56</v>
      </c>
      <c r="B19" s="199"/>
      <c r="C19" s="352">
        <f>SUM(C14:C18)</f>
        <v>3737871.8579999991</v>
      </c>
      <c r="D19" s="204">
        <f>SUM(D14:D18)</f>
        <v>3486350.8499999987</v>
      </c>
      <c r="E19" s="77"/>
    </row>
    <row r="20" spans="1:5" ht="16.5" thickTop="1" x14ac:dyDescent="0.3">
      <c r="A20" s="195"/>
      <c r="B20" s="197"/>
      <c r="C20" s="205"/>
      <c r="D20" s="197"/>
      <c r="E20" s="77"/>
    </row>
    <row r="21" spans="1:5" ht="15.75" x14ac:dyDescent="0.3">
      <c r="A21" s="198" t="s">
        <v>57</v>
      </c>
      <c r="B21" s="197"/>
      <c r="C21" s="205"/>
      <c r="D21" s="197"/>
      <c r="E21" s="77"/>
    </row>
    <row r="22" spans="1:5" ht="15.75" x14ac:dyDescent="0.3">
      <c r="A22" s="195"/>
      <c r="B22" s="197"/>
      <c r="C22" s="205"/>
      <c r="D22" s="197"/>
      <c r="E22" s="77"/>
    </row>
    <row r="23" spans="1:5" ht="15.75" x14ac:dyDescent="0.3">
      <c r="A23" s="198" t="s">
        <v>58</v>
      </c>
      <c r="B23" s="197"/>
      <c r="C23" s="199"/>
      <c r="D23" s="197"/>
      <c r="E23" s="77"/>
    </row>
    <row r="24" spans="1:5" ht="15.75" x14ac:dyDescent="0.3">
      <c r="A24" s="195" t="s">
        <v>59</v>
      </c>
      <c r="B24" s="197"/>
      <c r="C24" s="205"/>
      <c r="D24" s="197"/>
      <c r="E24" s="77"/>
    </row>
    <row r="25" spans="1:5" ht="15.75" x14ac:dyDescent="0.3">
      <c r="A25" s="195" t="s">
        <v>60</v>
      </c>
      <c r="B25" s="197"/>
      <c r="C25" s="205"/>
      <c r="D25" s="197"/>
      <c r="E25" s="77"/>
    </row>
    <row r="26" spans="1:5" ht="15.75" x14ac:dyDescent="0.3">
      <c r="A26" s="195" t="s">
        <v>61</v>
      </c>
      <c r="B26" s="197"/>
      <c r="C26" s="205">
        <v>725000</v>
      </c>
      <c r="D26" s="197">
        <v>725000</v>
      </c>
      <c r="E26" s="77"/>
    </row>
    <row r="27" spans="1:5" ht="15.75" x14ac:dyDescent="0.3">
      <c r="A27" s="195"/>
      <c r="B27" s="197"/>
      <c r="C27" s="205"/>
      <c r="D27" s="197"/>
      <c r="E27" s="77"/>
    </row>
    <row r="28" spans="1:5" ht="15.75" x14ac:dyDescent="0.3">
      <c r="A28" s="195" t="s">
        <v>62</v>
      </c>
      <c r="B28" s="197"/>
      <c r="C28" s="205"/>
      <c r="D28" s="197"/>
      <c r="E28" s="77"/>
    </row>
    <row r="29" spans="1:5" ht="15.75" x14ac:dyDescent="0.3">
      <c r="A29" s="195" t="s">
        <v>209</v>
      </c>
      <c r="B29" s="197"/>
      <c r="C29" s="205">
        <v>0</v>
      </c>
      <c r="D29" s="197">
        <v>0</v>
      </c>
      <c r="E29" s="77"/>
    </row>
    <row r="30" spans="1:5" ht="15.75" x14ac:dyDescent="0.3">
      <c r="A30" s="195" t="s">
        <v>210</v>
      </c>
      <c r="B30" s="197"/>
      <c r="C30" s="206"/>
      <c r="D30" s="197"/>
      <c r="E30" s="77"/>
    </row>
    <row r="31" spans="1:5" ht="15.75" x14ac:dyDescent="0.3">
      <c r="A31" s="195" t="s">
        <v>293</v>
      </c>
      <c r="B31" s="197"/>
      <c r="C31" s="205"/>
      <c r="D31" s="197"/>
      <c r="E31" s="77"/>
    </row>
    <row r="32" spans="1:5" ht="15.75" x14ac:dyDescent="0.3">
      <c r="A32" s="195" t="s">
        <v>63</v>
      </c>
      <c r="B32" s="197"/>
      <c r="C32" s="205"/>
      <c r="D32" s="197"/>
      <c r="E32" s="77"/>
    </row>
    <row r="33" spans="1:6" ht="15.75" x14ac:dyDescent="0.3">
      <c r="A33" s="195" t="s">
        <v>277</v>
      </c>
      <c r="B33" s="197"/>
      <c r="C33" s="205">
        <v>725000</v>
      </c>
      <c r="D33" s="197">
        <v>0</v>
      </c>
      <c r="E33" s="77"/>
    </row>
    <row r="34" spans="1:6" ht="15.75" x14ac:dyDescent="0.3">
      <c r="A34" s="195"/>
      <c r="B34" s="197"/>
      <c r="C34" s="205"/>
      <c r="D34" s="202"/>
      <c r="E34" s="77"/>
    </row>
    <row r="35" spans="1:6" ht="16.5" thickBot="1" x14ac:dyDescent="0.35">
      <c r="A35" s="203" t="s">
        <v>56</v>
      </c>
      <c r="B35" s="197"/>
      <c r="C35" s="204">
        <f>C26-C33</f>
        <v>0</v>
      </c>
      <c r="D35" s="204">
        <f>SUM(D26:D34)</f>
        <v>725000</v>
      </c>
      <c r="E35" s="77"/>
    </row>
    <row r="36" spans="1:6" ht="16.5" thickTop="1" x14ac:dyDescent="0.3">
      <c r="A36" s="195"/>
      <c r="B36" s="199"/>
      <c r="C36" s="197"/>
      <c r="D36" s="207"/>
      <c r="E36" s="77"/>
    </row>
    <row r="37" spans="1:6" ht="15.75" x14ac:dyDescent="0.3">
      <c r="A37" s="198" t="s">
        <v>64</v>
      </c>
      <c r="B37" s="199"/>
      <c r="C37" s="197"/>
      <c r="D37" s="200"/>
      <c r="E37" s="77"/>
    </row>
    <row r="38" spans="1:6" ht="15.75" x14ac:dyDescent="0.3">
      <c r="A38" s="195"/>
      <c r="B38" s="199"/>
      <c r="C38" s="197"/>
      <c r="D38" s="200"/>
      <c r="E38" s="77"/>
    </row>
    <row r="39" spans="1:6" ht="15.75" x14ac:dyDescent="0.3">
      <c r="A39" s="198" t="s">
        <v>299</v>
      </c>
      <c r="B39" s="199"/>
      <c r="C39" s="197">
        <v>0</v>
      </c>
      <c r="D39" s="197">
        <v>0</v>
      </c>
      <c r="E39" s="77"/>
    </row>
    <row r="40" spans="1:6" ht="15.75" x14ac:dyDescent="0.3">
      <c r="A40" s="195" t="s">
        <v>53</v>
      </c>
      <c r="B40" s="199"/>
      <c r="C40" s="197"/>
      <c r="D40" s="200"/>
      <c r="E40" s="77"/>
    </row>
    <row r="41" spans="1:6" ht="15.75" x14ac:dyDescent="0.3">
      <c r="A41" s="195"/>
      <c r="B41" s="199"/>
      <c r="C41" s="197"/>
      <c r="D41" s="200"/>
      <c r="E41" s="77"/>
    </row>
    <row r="42" spans="1:6" ht="15.75" x14ac:dyDescent="0.3">
      <c r="A42" s="195" t="s">
        <v>63</v>
      </c>
      <c r="B42" s="197"/>
      <c r="C42" s="205"/>
      <c r="D42" s="197"/>
      <c r="E42" s="77"/>
    </row>
    <row r="43" spans="1:6" ht="15.75" x14ac:dyDescent="0.3">
      <c r="A43" s="195" t="s">
        <v>205</v>
      </c>
      <c r="B43" s="197"/>
      <c r="C43" s="205">
        <v>0</v>
      </c>
      <c r="D43" s="197">
        <v>0</v>
      </c>
      <c r="E43" s="77"/>
    </row>
    <row r="44" spans="1:6" ht="15.75" x14ac:dyDescent="0.3">
      <c r="A44" s="195"/>
      <c r="B44" s="197"/>
      <c r="C44" s="205"/>
      <c r="D44" s="197"/>
      <c r="E44" s="77"/>
    </row>
    <row r="45" spans="1:6" ht="15.75" x14ac:dyDescent="0.3">
      <c r="A45" s="195"/>
      <c r="B45" s="197"/>
      <c r="C45" s="205"/>
      <c r="D45" s="197"/>
      <c r="E45" s="77"/>
    </row>
    <row r="46" spans="1:6" ht="15.75" x14ac:dyDescent="0.3">
      <c r="A46" s="195" t="s">
        <v>16</v>
      </c>
      <c r="B46" s="197"/>
      <c r="C46" s="205"/>
      <c r="D46" s="202"/>
      <c r="E46" s="77"/>
      <c r="F46" s="205"/>
    </row>
    <row r="47" spans="1:6" ht="16.5" thickBot="1" x14ac:dyDescent="0.35">
      <c r="A47" s="203" t="s">
        <v>56</v>
      </c>
      <c r="B47" s="197"/>
      <c r="C47" s="204">
        <f>C39-C43</f>
        <v>0</v>
      </c>
      <c r="D47" s="204">
        <f>SUM(D38:D46)</f>
        <v>0</v>
      </c>
      <c r="E47" s="77"/>
      <c r="F47" s="101"/>
    </row>
    <row r="48" spans="1:6" ht="16.5" thickTop="1" x14ac:dyDescent="0.3">
      <c r="A48" s="208"/>
      <c r="B48" s="197"/>
      <c r="C48" s="205"/>
      <c r="D48" s="197"/>
      <c r="E48" s="77"/>
    </row>
    <row r="49" spans="1:5" ht="15.75" x14ac:dyDescent="0.3">
      <c r="A49" s="209"/>
      <c r="B49" s="202"/>
      <c r="C49" s="210"/>
      <c r="D49" s="202"/>
      <c r="E49" s="77"/>
    </row>
    <row r="50" spans="1:5" ht="15.75" x14ac:dyDescent="0.3">
      <c r="A50" s="211"/>
      <c r="B50" s="205"/>
      <c r="C50" s="205"/>
      <c r="D50" s="205"/>
      <c r="E50" s="77"/>
    </row>
    <row r="51" spans="1:5" ht="15.75" x14ac:dyDescent="0.3">
      <c r="A51" s="211"/>
      <c r="B51" s="205"/>
      <c r="C51" s="205"/>
      <c r="D51" s="205"/>
      <c r="E51" s="77"/>
    </row>
    <row r="52" spans="1:5" ht="15.75" x14ac:dyDescent="0.3">
      <c r="A52" s="211"/>
      <c r="B52" s="205"/>
      <c r="C52" s="205"/>
      <c r="D52" s="205"/>
      <c r="E52" s="77"/>
    </row>
    <row r="53" spans="1:5" x14ac:dyDescent="0.25">
      <c r="A53" s="376" t="s">
        <v>48</v>
      </c>
      <c r="B53" s="377"/>
      <c r="C53" s="377"/>
      <c r="D53" s="377"/>
      <c r="E53" s="77"/>
    </row>
    <row r="54" spans="1:5" x14ac:dyDescent="0.25">
      <c r="A54" s="172"/>
      <c r="B54" s="173"/>
      <c r="C54" s="174"/>
      <c r="D54" s="174"/>
      <c r="E54" s="77"/>
    </row>
    <row r="55" spans="1:5" x14ac:dyDescent="0.25">
      <c r="A55" s="376" t="s">
        <v>314</v>
      </c>
      <c r="B55" s="377"/>
      <c r="C55" s="377"/>
      <c r="D55" s="377"/>
      <c r="E55" s="77"/>
    </row>
    <row r="56" spans="1:5" ht="15.75" x14ac:dyDescent="0.3">
      <c r="A56" s="212"/>
      <c r="B56" s="213"/>
      <c r="C56" s="214"/>
      <c r="D56" s="214"/>
      <c r="E56" s="77"/>
    </row>
    <row r="57" spans="1:5" ht="15.75" x14ac:dyDescent="0.3">
      <c r="A57" s="215"/>
      <c r="B57" s="216"/>
      <c r="C57" s="210"/>
      <c r="D57" s="210"/>
      <c r="E57" s="77"/>
    </row>
    <row r="58" spans="1:5" ht="15.75" x14ac:dyDescent="0.3">
      <c r="A58" s="181" t="s">
        <v>30</v>
      </c>
      <c r="B58" s="217"/>
      <c r="C58" s="218" t="s">
        <v>49</v>
      </c>
      <c r="D58" s="218" t="s">
        <v>50</v>
      </c>
      <c r="E58" s="77"/>
    </row>
    <row r="59" spans="1:5" ht="15.75" x14ac:dyDescent="0.3">
      <c r="A59" s="219"/>
      <c r="B59" s="220"/>
      <c r="C59" s="221" t="s">
        <v>51</v>
      </c>
      <c r="D59" s="221" t="s">
        <v>51</v>
      </c>
      <c r="E59" s="77"/>
    </row>
    <row r="60" spans="1:5" ht="15.75" x14ac:dyDescent="0.3">
      <c r="A60" s="195"/>
      <c r="B60" s="222"/>
      <c r="C60" s="205"/>
      <c r="D60" s="223"/>
      <c r="E60" s="77"/>
    </row>
    <row r="61" spans="1:5" ht="15.75" x14ac:dyDescent="0.3">
      <c r="A61" s="198" t="s">
        <v>65</v>
      </c>
      <c r="B61" s="197"/>
      <c r="C61" s="205"/>
      <c r="D61" s="197"/>
      <c r="E61" s="77"/>
    </row>
    <row r="62" spans="1:5" ht="15.75" x14ac:dyDescent="0.3">
      <c r="A62" s="195"/>
      <c r="B62" s="197"/>
      <c r="C62" s="205"/>
      <c r="D62" s="197"/>
      <c r="E62" s="77"/>
    </row>
    <row r="63" spans="1:5" ht="15.75" x14ac:dyDescent="0.3">
      <c r="A63" s="198" t="s">
        <v>66</v>
      </c>
      <c r="B63" s="197"/>
      <c r="C63" s="205"/>
      <c r="D63" s="197"/>
      <c r="E63" s="77"/>
    </row>
    <row r="64" spans="1:5" ht="15.75" x14ac:dyDescent="0.3">
      <c r="A64" s="195" t="s">
        <v>53</v>
      </c>
      <c r="B64" s="197"/>
      <c r="C64" s="194">
        <v>14924192.449999999</v>
      </c>
      <c r="D64" s="194">
        <v>14924192.449999999</v>
      </c>
      <c r="E64" s="77"/>
    </row>
    <row r="65" spans="1:5" ht="15.75" x14ac:dyDescent="0.3">
      <c r="A65" s="195"/>
      <c r="B65" s="197"/>
      <c r="C65" s="205"/>
      <c r="D65" s="197"/>
      <c r="E65" s="77"/>
    </row>
    <row r="66" spans="1:5" ht="15.75" x14ac:dyDescent="0.3">
      <c r="A66" s="195" t="s">
        <v>62</v>
      </c>
      <c r="B66" s="197"/>
      <c r="C66" s="205">
        <v>0</v>
      </c>
      <c r="D66" s="197">
        <v>0</v>
      </c>
      <c r="E66" s="77"/>
    </row>
    <row r="67" spans="1:5" ht="15.75" x14ac:dyDescent="0.3">
      <c r="A67" s="195" t="s">
        <v>67</v>
      </c>
      <c r="B67" s="197"/>
      <c r="C67" s="206"/>
      <c r="D67" s="197"/>
      <c r="E67" s="77"/>
    </row>
    <row r="68" spans="1:5" ht="15.75" x14ac:dyDescent="0.3">
      <c r="A68" s="195" t="s">
        <v>68</v>
      </c>
      <c r="B68" s="197"/>
      <c r="C68" s="205"/>
      <c r="D68" s="197"/>
      <c r="E68" s="77"/>
    </row>
    <row r="69" spans="1:5" ht="15.75" x14ac:dyDescent="0.3">
      <c r="A69" s="195" t="s">
        <v>294</v>
      </c>
      <c r="B69" s="197"/>
      <c r="C69" s="205"/>
      <c r="D69" s="197"/>
      <c r="E69" s="77"/>
    </row>
    <row r="70" spans="1:5" ht="15.75" x14ac:dyDescent="0.3">
      <c r="A70" s="195"/>
      <c r="B70" s="197"/>
      <c r="C70" s="205"/>
      <c r="D70" s="202"/>
      <c r="E70" s="77"/>
    </row>
    <row r="71" spans="1:5" ht="16.5" thickBot="1" x14ac:dyDescent="0.35">
      <c r="A71" s="203" t="s">
        <v>56</v>
      </c>
      <c r="B71" s="197"/>
      <c r="C71" s="224">
        <f>SUM(C64:C69)</f>
        <v>14924192.449999999</v>
      </c>
      <c r="D71" s="224">
        <f>SUM(D64:D69)</f>
        <v>14924192.449999999</v>
      </c>
      <c r="E71" s="77"/>
    </row>
    <row r="72" spans="1:5" ht="16.5" thickTop="1" x14ac:dyDescent="0.3">
      <c r="A72" s="198" t="s">
        <v>69</v>
      </c>
      <c r="B72" s="197"/>
      <c r="C72" s="200"/>
      <c r="D72" s="200"/>
      <c r="E72" s="77"/>
    </row>
    <row r="73" spans="1:5" ht="15.75" x14ac:dyDescent="0.3">
      <c r="A73" s="195"/>
      <c r="B73" s="197"/>
      <c r="C73" s="200"/>
      <c r="D73" s="200"/>
      <c r="E73" s="77"/>
    </row>
    <row r="74" spans="1:5" ht="15.75" x14ac:dyDescent="0.3">
      <c r="A74" s="198" t="s">
        <v>70</v>
      </c>
      <c r="B74" s="197"/>
      <c r="C74" s="200"/>
      <c r="D74" s="200"/>
      <c r="E74" s="77"/>
    </row>
    <row r="75" spans="1:5" ht="15.75" x14ac:dyDescent="0.3">
      <c r="A75" s="195" t="s">
        <v>53</v>
      </c>
      <c r="B75" s="197"/>
      <c r="C75" s="200">
        <v>396324</v>
      </c>
      <c r="D75" s="200">
        <v>396324</v>
      </c>
      <c r="E75" s="77"/>
    </row>
    <row r="76" spans="1:5" ht="15.75" x14ac:dyDescent="0.3">
      <c r="A76" s="211"/>
      <c r="B76" s="197"/>
      <c r="C76" s="206"/>
      <c r="D76" s="197"/>
      <c r="E76" s="77"/>
    </row>
    <row r="77" spans="1:5" ht="15.75" x14ac:dyDescent="0.3">
      <c r="A77" s="195" t="s">
        <v>62</v>
      </c>
      <c r="B77" s="197"/>
      <c r="C77" s="205">
        <v>0</v>
      </c>
      <c r="D77" s="197">
        <v>0</v>
      </c>
      <c r="E77" s="77"/>
    </row>
    <row r="78" spans="1:5" ht="15.75" x14ac:dyDescent="0.3">
      <c r="A78" s="195" t="s">
        <v>67</v>
      </c>
      <c r="B78" s="197"/>
      <c r="C78" s="205"/>
      <c r="D78" s="197"/>
      <c r="E78" s="77"/>
    </row>
    <row r="79" spans="1:5" ht="15.75" x14ac:dyDescent="0.3">
      <c r="A79" s="195" t="s">
        <v>68</v>
      </c>
      <c r="B79" s="197"/>
      <c r="C79" s="206"/>
      <c r="D79" s="197"/>
      <c r="E79" s="77"/>
    </row>
    <row r="80" spans="1:5" ht="15.75" x14ac:dyDescent="0.3">
      <c r="A80" s="195" t="s">
        <v>294</v>
      </c>
      <c r="B80" s="197"/>
      <c r="C80" s="205"/>
      <c r="D80" s="197"/>
      <c r="E80" s="77"/>
    </row>
    <row r="81" spans="1:5" ht="16.5" thickBot="1" x14ac:dyDescent="0.35">
      <c r="A81" s="203" t="s">
        <v>56</v>
      </c>
      <c r="B81" s="197"/>
      <c r="C81" s="204">
        <f>SUM(C74:C80)</f>
        <v>396324</v>
      </c>
      <c r="D81" s="204">
        <f>SUM(D74:D80)</f>
        <v>396324</v>
      </c>
      <c r="E81" s="77"/>
    </row>
    <row r="82" spans="1:5" ht="16.5" thickTop="1" x14ac:dyDescent="0.3">
      <c r="A82" s="198" t="s">
        <v>71</v>
      </c>
      <c r="B82" s="197"/>
      <c r="C82" s="200"/>
      <c r="D82" s="200"/>
      <c r="E82" s="77"/>
    </row>
    <row r="83" spans="1:5" ht="15.75" x14ac:dyDescent="0.3">
      <c r="A83" s="195"/>
      <c r="B83" s="197"/>
      <c r="C83" s="200"/>
      <c r="D83" s="200"/>
      <c r="E83" s="77"/>
    </row>
    <row r="84" spans="1:5" ht="15.75" x14ac:dyDescent="0.3">
      <c r="A84" s="198" t="s">
        <v>72</v>
      </c>
      <c r="B84" s="197"/>
      <c r="C84" s="200"/>
      <c r="D84" s="200"/>
      <c r="E84" s="77"/>
    </row>
    <row r="85" spans="1:5" ht="15.75" x14ac:dyDescent="0.3">
      <c r="A85" s="195" t="s">
        <v>53</v>
      </c>
      <c r="B85" s="197"/>
      <c r="C85" s="200">
        <v>410097</v>
      </c>
      <c r="D85" s="200">
        <v>410097</v>
      </c>
      <c r="E85" s="77"/>
    </row>
    <row r="86" spans="1:5" ht="15.75" x14ac:dyDescent="0.3">
      <c r="A86" s="211"/>
      <c r="B86" s="197"/>
      <c r="C86" s="206"/>
      <c r="D86" s="197"/>
      <c r="E86" s="77"/>
    </row>
    <row r="87" spans="1:5" ht="15.75" x14ac:dyDescent="0.3">
      <c r="A87" s="195" t="s">
        <v>62</v>
      </c>
      <c r="B87" s="197"/>
      <c r="C87" s="205">
        <v>0</v>
      </c>
      <c r="D87" s="197">
        <v>0</v>
      </c>
      <c r="E87" s="77"/>
    </row>
    <row r="88" spans="1:5" ht="15.75" x14ac:dyDescent="0.3">
      <c r="A88" s="195" t="s">
        <v>67</v>
      </c>
      <c r="B88" s="197"/>
      <c r="C88" s="205"/>
      <c r="D88" s="197"/>
      <c r="E88" s="77"/>
    </row>
    <row r="89" spans="1:5" ht="15.75" x14ac:dyDescent="0.3">
      <c r="A89" s="195" t="s">
        <v>68</v>
      </c>
      <c r="B89" s="197"/>
      <c r="C89" s="206"/>
      <c r="D89" s="197"/>
      <c r="E89" s="77"/>
    </row>
    <row r="90" spans="1:5" ht="15.75" x14ac:dyDescent="0.3">
      <c r="A90" s="195" t="s">
        <v>295</v>
      </c>
      <c r="B90" s="197"/>
      <c r="C90" s="205"/>
      <c r="D90" s="197"/>
      <c r="E90" s="77"/>
    </row>
    <row r="91" spans="1:5" ht="16.5" thickBot="1" x14ac:dyDescent="0.35">
      <c r="A91" s="203" t="s">
        <v>56</v>
      </c>
      <c r="B91" s="197"/>
      <c r="C91" s="204">
        <f>SUM(C85:C90)</f>
        <v>410097</v>
      </c>
      <c r="D91" s="204">
        <f>SUM(D85:D90)</f>
        <v>410097</v>
      </c>
      <c r="E91" s="77"/>
    </row>
    <row r="92" spans="1:5" ht="16.5" thickTop="1" x14ac:dyDescent="0.3">
      <c r="A92" s="198" t="s">
        <v>73</v>
      </c>
      <c r="B92" s="199"/>
      <c r="C92" s="197"/>
      <c r="D92" s="200"/>
      <c r="E92" s="77"/>
    </row>
    <row r="93" spans="1:5" ht="15.75" x14ac:dyDescent="0.3">
      <c r="A93" s="195"/>
      <c r="B93" s="199"/>
      <c r="C93" s="197"/>
      <c r="D93" s="200"/>
      <c r="E93" s="77"/>
    </row>
    <row r="94" spans="1:5" ht="15.75" x14ac:dyDescent="0.3">
      <c r="A94" s="198" t="s">
        <v>74</v>
      </c>
      <c r="B94" s="199"/>
      <c r="C94" s="197"/>
      <c r="D94" s="200"/>
      <c r="E94" s="77"/>
    </row>
    <row r="95" spans="1:5" ht="15.75" x14ac:dyDescent="0.3">
      <c r="A95" s="195" t="s">
        <v>53</v>
      </c>
      <c r="B95" s="197"/>
      <c r="C95" s="200">
        <v>324459</v>
      </c>
      <c r="D95" s="200">
        <v>324459</v>
      </c>
      <c r="E95" s="77"/>
    </row>
    <row r="96" spans="1:5" ht="15.75" x14ac:dyDescent="0.3">
      <c r="A96" s="189"/>
      <c r="B96" s="199"/>
      <c r="C96" s="197"/>
      <c r="D96" s="200"/>
      <c r="E96" s="77"/>
    </row>
    <row r="97" spans="1:6" ht="15.75" x14ac:dyDescent="0.3">
      <c r="A97" s="195" t="s">
        <v>62</v>
      </c>
      <c r="B97" s="199"/>
      <c r="C97" s="197"/>
      <c r="D97" s="200"/>
      <c r="E97" s="77"/>
    </row>
    <row r="98" spans="1:6" ht="15.75" x14ac:dyDescent="0.3">
      <c r="A98" s="195" t="s">
        <v>75</v>
      </c>
      <c r="B98" s="199"/>
      <c r="C98" s="197"/>
      <c r="D98" s="200"/>
      <c r="E98" s="77"/>
    </row>
    <row r="99" spans="1:6" ht="15.75" x14ac:dyDescent="0.3">
      <c r="A99" s="195" t="s">
        <v>76</v>
      </c>
      <c r="B99" s="199"/>
      <c r="C99" s="197">
        <v>0</v>
      </c>
      <c r="D99" s="200">
        <v>0</v>
      </c>
      <c r="E99" s="77"/>
    </row>
    <row r="100" spans="1:6" ht="15.75" x14ac:dyDescent="0.3">
      <c r="A100" s="195" t="s">
        <v>16</v>
      </c>
      <c r="B100" s="199"/>
      <c r="C100" s="202"/>
      <c r="D100" s="200"/>
      <c r="E100" s="77"/>
    </row>
    <row r="101" spans="1:6" ht="16.5" thickBot="1" x14ac:dyDescent="0.35">
      <c r="A101" s="203" t="s">
        <v>56</v>
      </c>
      <c r="B101" s="197"/>
      <c r="C101" s="225">
        <f>SUM(C95)</f>
        <v>324459</v>
      </c>
      <c r="D101" s="225">
        <f>SUM(D95:D100)</f>
        <v>324459</v>
      </c>
      <c r="E101" s="77"/>
    </row>
    <row r="102" spans="1:6" ht="16.5" thickTop="1" x14ac:dyDescent="0.3">
      <c r="A102" s="198" t="s">
        <v>77</v>
      </c>
      <c r="B102" s="197"/>
      <c r="C102" s="197"/>
      <c r="D102" s="200"/>
      <c r="E102" s="77"/>
    </row>
    <row r="103" spans="1:6" ht="15.75" x14ac:dyDescent="0.3">
      <c r="A103" s="195"/>
      <c r="B103" s="197"/>
      <c r="C103" s="197"/>
      <c r="D103" s="200"/>
      <c r="E103" s="77"/>
    </row>
    <row r="104" spans="1:6" ht="15.75" x14ac:dyDescent="0.3">
      <c r="A104" s="198" t="s">
        <v>78</v>
      </c>
      <c r="B104" s="197"/>
      <c r="C104" s="197"/>
      <c r="D104" s="200"/>
      <c r="E104" s="77"/>
    </row>
    <row r="105" spans="1:6" ht="15.75" x14ac:dyDescent="0.3">
      <c r="A105" s="195" t="s">
        <v>79</v>
      </c>
      <c r="B105" s="197"/>
      <c r="C105" s="200">
        <v>1404253</v>
      </c>
      <c r="D105" s="200">
        <v>1404253</v>
      </c>
      <c r="E105" s="77"/>
    </row>
    <row r="106" spans="1:6" ht="15.75" x14ac:dyDescent="0.3">
      <c r="A106" s="195" t="s">
        <v>296</v>
      </c>
      <c r="B106" s="197"/>
      <c r="C106" s="197"/>
      <c r="D106" s="200"/>
      <c r="E106" s="77"/>
    </row>
    <row r="107" spans="1:6" ht="15.75" x14ac:dyDescent="0.3">
      <c r="A107" s="195" t="s">
        <v>80</v>
      </c>
      <c r="B107" s="197"/>
      <c r="C107" s="197"/>
      <c r="D107" s="200"/>
      <c r="E107" s="77"/>
    </row>
    <row r="108" spans="1:6" ht="15.75" x14ac:dyDescent="0.3">
      <c r="A108" s="195" t="s">
        <v>62</v>
      </c>
      <c r="B108" s="197"/>
      <c r="C108" s="197"/>
      <c r="D108" s="200"/>
      <c r="E108" s="77"/>
    </row>
    <row r="109" spans="1:6" ht="15.75" x14ac:dyDescent="0.3">
      <c r="A109" s="195" t="s">
        <v>325</v>
      </c>
      <c r="B109" s="197"/>
      <c r="C109" s="197">
        <v>725000</v>
      </c>
      <c r="D109" s="200">
        <v>0</v>
      </c>
      <c r="E109" s="77"/>
    </row>
    <row r="110" spans="1:6" ht="15.75" x14ac:dyDescent="0.3">
      <c r="A110" s="195"/>
      <c r="B110" s="197"/>
      <c r="C110" s="197"/>
      <c r="D110" s="200"/>
      <c r="E110" s="77"/>
    </row>
    <row r="111" spans="1:6" ht="15.75" x14ac:dyDescent="0.3">
      <c r="A111" s="195"/>
      <c r="B111" s="197"/>
      <c r="C111" s="197"/>
      <c r="D111" s="200"/>
      <c r="E111" s="77"/>
      <c r="F111" s="101"/>
    </row>
    <row r="112" spans="1:6" ht="16.5" thickBot="1" x14ac:dyDescent="0.35">
      <c r="A112" s="203" t="s">
        <v>56</v>
      </c>
      <c r="B112" s="197"/>
      <c r="C112" s="204">
        <f>+C105-C111+C109</f>
        <v>2129253</v>
      </c>
      <c r="D112" s="204">
        <f>+D105-D111+D109</f>
        <v>1404253</v>
      </c>
      <c r="E112" s="77"/>
    </row>
    <row r="113" spans="1:5" ht="16.5" thickTop="1" x14ac:dyDescent="0.3">
      <c r="A113" s="203"/>
      <c r="B113" s="197"/>
      <c r="C113" s="200"/>
      <c r="D113" s="200"/>
      <c r="E113" s="77"/>
    </row>
    <row r="114" spans="1:5" ht="15.75" x14ac:dyDescent="0.3">
      <c r="A114" s="226" t="s">
        <v>184</v>
      </c>
      <c r="B114" s="197"/>
      <c r="C114" s="200"/>
      <c r="D114" s="200"/>
      <c r="E114" s="77"/>
    </row>
    <row r="115" spans="1:5" ht="15.75" x14ac:dyDescent="0.3">
      <c r="A115" s="203"/>
      <c r="B115" s="197"/>
      <c r="C115" s="200"/>
      <c r="D115" s="200"/>
      <c r="E115" s="77"/>
    </row>
    <row r="116" spans="1:5" ht="15.75" x14ac:dyDescent="0.3">
      <c r="A116" s="226" t="s">
        <v>185</v>
      </c>
      <c r="B116" s="197"/>
      <c r="C116" s="200"/>
      <c r="D116" s="200"/>
      <c r="E116" s="77"/>
    </row>
    <row r="117" spans="1:5" ht="15.75" x14ac:dyDescent="0.3">
      <c r="A117" s="208" t="s">
        <v>187</v>
      </c>
      <c r="B117" s="197"/>
      <c r="C117" s="200"/>
      <c r="D117" s="200"/>
      <c r="E117" s="77"/>
    </row>
    <row r="118" spans="1:5" ht="15.75" x14ac:dyDescent="0.3">
      <c r="A118" s="208" t="s">
        <v>297</v>
      </c>
      <c r="B118" s="197"/>
      <c r="C118" s="200">
        <v>1115150</v>
      </c>
      <c r="D118" s="200">
        <v>1115150</v>
      </c>
      <c r="E118" s="77"/>
    </row>
    <row r="119" spans="1:5" ht="15.75" x14ac:dyDescent="0.3">
      <c r="A119" s="208"/>
      <c r="B119" s="197"/>
      <c r="C119" s="200"/>
      <c r="D119" s="200"/>
      <c r="E119" s="77"/>
    </row>
    <row r="120" spans="1:5" ht="16.5" thickBot="1" x14ac:dyDescent="0.35">
      <c r="A120" s="219"/>
      <c r="B120" s="202"/>
      <c r="C120" s="204">
        <f>C118</f>
        <v>1115150</v>
      </c>
      <c r="D120" s="204">
        <f>+D118</f>
        <v>1115150</v>
      </c>
      <c r="E120" s="77"/>
    </row>
    <row r="121" spans="1:5" ht="16.5" thickTop="1" x14ac:dyDescent="0.3">
      <c r="A121" s="211"/>
      <c r="B121" s="205"/>
      <c r="C121" s="205"/>
      <c r="D121" s="205"/>
      <c r="E121" s="77"/>
    </row>
    <row r="122" spans="1:5" ht="15.75" x14ac:dyDescent="0.3">
      <c r="A122" s="211"/>
      <c r="B122" s="205"/>
      <c r="C122" s="205"/>
      <c r="D122" s="205"/>
      <c r="E122" s="77"/>
    </row>
    <row r="123" spans="1:5" ht="15.75" x14ac:dyDescent="0.3">
      <c r="A123" s="211"/>
      <c r="B123" s="205"/>
      <c r="C123" s="205"/>
      <c r="D123" s="205"/>
      <c r="E123" s="77"/>
    </row>
    <row r="124" spans="1:5" ht="15.75" x14ac:dyDescent="0.3">
      <c r="A124" s="211"/>
      <c r="B124" s="205"/>
      <c r="C124" s="205"/>
      <c r="D124" s="205"/>
      <c r="E124" s="77"/>
    </row>
    <row r="125" spans="1:5" ht="15.75" x14ac:dyDescent="0.3">
      <c r="A125" s="211"/>
      <c r="B125" s="205"/>
      <c r="C125" s="205"/>
      <c r="D125" s="205"/>
      <c r="E125" s="77"/>
    </row>
    <row r="126" spans="1:5" ht="15.75" x14ac:dyDescent="0.3">
      <c r="A126" s="211"/>
      <c r="B126" s="205"/>
      <c r="C126" s="205"/>
      <c r="D126" s="205"/>
      <c r="E126" s="77"/>
    </row>
    <row r="127" spans="1:5" ht="15.75" x14ac:dyDescent="0.3">
      <c r="A127" s="211"/>
      <c r="B127" s="205"/>
      <c r="C127" s="205"/>
      <c r="D127" s="205"/>
      <c r="E127" s="77"/>
    </row>
    <row r="128" spans="1:5" x14ac:dyDescent="0.25">
      <c r="A128" s="376" t="s">
        <v>48</v>
      </c>
      <c r="B128" s="377"/>
      <c r="C128" s="377"/>
      <c r="D128" s="377"/>
      <c r="E128" s="77"/>
    </row>
    <row r="129" spans="1:5" x14ac:dyDescent="0.25">
      <c r="A129" s="172"/>
      <c r="B129" s="173"/>
      <c r="C129" s="174"/>
      <c r="D129" s="174"/>
      <c r="E129" s="77"/>
    </row>
    <row r="130" spans="1:5" x14ac:dyDescent="0.25">
      <c r="A130" s="376" t="s">
        <v>314</v>
      </c>
      <c r="B130" s="377"/>
      <c r="C130" s="377"/>
      <c r="D130" s="377"/>
      <c r="E130" s="77"/>
    </row>
    <row r="131" spans="1:5" ht="15.75" x14ac:dyDescent="0.3">
      <c r="A131" s="211"/>
      <c r="B131" s="213"/>
      <c r="C131" s="214"/>
      <c r="D131" s="214"/>
      <c r="E131" s="77"/>
    </row>
    <row r="132" spans="1:5" ht="15.75" x14ac:dyDescent="0.3">
      <c r="A132" s="215"/>
      <c r="B132" s="216"/>
      <c r="C132" s="210"/>
      <c r="D132" s="210"/>
      <c r="E132" s="77"/>
    </row>
    <row r="133" spans="1:5" ht="15.75" x14ac:dyDescent="0.3">
      <c r="A133" s="181" t="s">
        <v>30</v>
      </c>
      <c r="B133" s="222"/>
      <c r="C133" s="227" t="s">
        <v>49</v>
      </c>
      <c r="D133" s="228" t="s">
        <v>50</v>
      </c>
      <c r="E133" s="77"/>
    </row>
    <row r="134" spans="1:5" ht="15.75" x14ac:dyDescent="0.3">
      <c r="A134" s="219"/>
      <c r="B134" s="220"/>
      <c r="C134" s="229" t="s">
        <v>51</v>
      </c>
      <c r="D134" s="230" t="s">
        <v>51</v>
      </c>
      <c r="E134" s="77"/>
    </row>
    <row r="135" spans="1:5" ht="15.75" x14ac:dyDescent="0.3">
      <c r="A135" s="195"/>
      <c r="B135" s="196"/>
      <c r="C135" s="231"/>
      <c r="D135" s="218"/>
      <c r="E135" s="77"/>
    </row>
    <row r="136" spans="1:5" ht="15.75" x14ac:dyDescent="0.3">
      <c r="A136" s="198" t="s">
        <v>188</v>
      </c>
      <c r="B136" s="232"/>
      <c r="C136" s="233"/>
      <c r="D136" s="234"/>
      <c r="E136" s="77"/>
    </row>
    <row r="137" spans="1:5" ht="15.75" x14ac:dyDescent="0.3">
      <c r="A137" s="198"/>
      <c r="B137" s="232"/>
      <c r="C137" s="233"/>
      <c r="D137" s="234"/>
      <c r="E137" s="77"/>
    </row>
    <row r="138" spans="1:5" ht="15.75" x14ac:dyDescent="0.3">
      <c r="A138" s="198" t="s">
        <v>81</v>
      </c>
      <c r="B138" s="196"/>
      <c r="C138" s="197"/>
      <c r="D138" s="200"/>
      <c r="E138" s="77"/>
    </row>
    <row r="139" spans="1:5" ht="15.75" x14ac:dyDescent="0.3">
      <c r="A139" s="195" t="s">
        <v>82</v>
      </c>
      <c r="B139" s="196"/>
      <c r="C139" s="197">
        <v>19800</v>
      </c>
      <c r="D139" s="197">
        <v>92846.56</v>
      </c>
      <c r="E139" s="77"/>
    </row>
    <row r="140" spans="1:5" ht="15.75" x14ac:dyDescent="0.3">
      <c r="A140" s="195" t="s">
        <v>204</v>
      </c>
      <c r="B140" s="196"/>
      <c r="C140" s="197"/>
      <c r="D140" s="197"/>
      <c r="E140" s="77"/>
    </row>
    <row r="141" spans="1:5" ht="15.75" x14ac:dyDescent="0.3">
      <c r="A141" s="195"/>
      <c r="B141" s="196"/>
      <c r="C141" s="197"/>
      <c r="D141" s="197"/>
      <c r="E141" s="77"/>
    </row>
    <row r="142" spans="1:5" ht="15.75" x14ac:dyDescent="0.3">
      <c r="A142" s="195" t="s">
        <v>200</v>
      </c>
      <c r="B142" s="196"/>
      <c r="C142" s="197"/>
      <c r="D142" s="197"/>
      <c r="E142" s="77"/>
    </row>
    <row r="143" spans="1:5" ht="15.75" x14ac:dyDescent="0.3">
      <c r="A143" s="195" t="s">
        <v>201</v>
      </c>
      <c r="B143" s="196"/>
      <c r="C143" s="197">
        <v>17700</v>
      </c>
      <c r="D143" s="197">
        <v>0</v>
      </c>
      <c r="E143" s="77"/>
    </row>
    <row r="144" spans="1:5" ht="15.75" x14ac:dyDescent="0.3">
      <c r="A144" s="195" t="s">
        <v>304</v>
      </c>
      <c r="B144" s="196"/>
      <c r="C144" s="197"/>
      <c r="D144" s="197">
        <v>2163</v>
      </c>
      <c r="E144" s="77"/>
    </row>
    <row r="145" spans="1:6" ht="15.75" x14ac:dyDescent="0.3">
      <c r="A145" s="195" t="s">
        <v>321</v>
      </c>
      <c r="B145" s="196"/>
      <c r="C145" s="197">
        <v>110</v>
      </c>
      <c r="D145" s="197"/>
      <c r="E145" s="77"/>
    </row>
    <row r="146" spans="1:6" ht="15.75" x14ac:dyDescent="0.3">
      <c r="A146" s="195" t="s">
        <v>337</v>
      </c>
      <c r="B146" s="196"/>
      <c r="C146" s="197">
        <v>69000</v>
      </c>
      <c r="D146" s="197">
        <v>69000</v>
      </c>
      <c r="E146" s="77"/>
    </row>
    <row r="147" spans="1:6" ht="15.75" x14ac:dyDescent="0.3">
      <c r="A147" s="195" t="s">
        <v>338</v>
      </c>
      <c r="B147" s="196"/>
      <c r="C147" s="197">
        <v>48000</v>
      </c>
      <c r="D147" s="197">
        <v>48000</v>
      </c>
      <c r="E147" s="77"/>
    </row>
    <row r="148" spans="1:6" ht="15.75" x14ac:dyDescent="0.3">
      <c r="A148" s="195" t="s">
        <v>339</v>
      </c>
      <c r="B148" s="196"/>
      <c r="C148" s="197">
        <v>412000</v>
      </c>
      <c r="D148" s="197">
        <v>482000</v>
      </c>
      <c r="E148" s="77"/>
    </row>
    <row r="149" spans="1:6" ht="15.75" x14ac:dyDescent="0.3">
      <c r="A149" s="195" t="s">
        <v>202</v>
      </c>
      <c r="B149" s="196"/>
      <c r="C149" s="197">
        <v>238100</v>
      </c>
      <c r="D149" s="197">
        <v>147756</v>
      </c>
      <c r="E149" s="77"/>
    </row>
    <row r="150" spans="1:6" ht="15.75" customHeight="1" x14ac:dyDescent="0.3">
      <c r="A150" s="195" t="s">
        <v>203</v>
      </c>
      <c r="B150" s="196"/>
      <c r="C150" s="197">
        <v>3002.6</v>
      </c>
      <c r="D150" s="197">
        <v>2686</v>
      </c>
      <c r="E150" s="77"/>
    </row>
    <row r="151" spans="1:6" ht="15.75" x14ac:dyDescent="0.3">
      <c r="A151" s="235" t="s">
        <v>56</v>
      </c>
      <c r="B151" s="220"/>
      <c r="C151" s="398">
        <f>SUM(C139:C150)</f>
        <v>807712.6</v>
      </c>
      <c r="D151" s="398">
        <f>SUM(D139:D150)</f>
        <v>844451.56</v>
      </c>
      <c r="E151" s="77"/>
    </row>
    <row r="152" spans="1:6" ht="15.75" x14ac:dyDescent="0.3">
      <c r="A152" s="211"/>
      <c r="B152" s="236"/>
      <c r="C152" s="205"/>
      <c r="D152" s="205"/>
      <c r="E152" s="77"/>
      <c r="F152" s="101"/>
    </row>
    <row r="153" spans="1:6" ht="15.75" x14ac:dyDescent="0.3">
      <c r="A153" s="211"/>
      <c r="B153" s="236"/>
      <c r="C153" s="205"/>
      <c r="D153" s="205"/>
      <c r="E153" s="77"/>
    </row>
    <row r="154" spans="1:6" x14ac:dyDescent="0.25">
      <c r="A154" s="376" t="s">
        <v>48</v>
      </c>
      <c r="B154" s="377"/>
      <c r="C154" s="377"/>
      <c r="D154" s="377"/>
      <c r="E154" s="77"/>
    </row>
    <row r="155" spans="1:6" x14ac:dyDescent="0.25">
      <c r="A155" s="172"/>
      <c r="B155" s="173"/>
      <c r="C155" s="174"/>
      <c r="D155" s="174"/>
      <c r="E155" s="77"/>
    </row>
    <row r="156" spans="1:6" x14ac:dyDescent="0.25">
      <c r="A156" s="376" t="s">
        <v>314</v>
      </c>
      <c r="B156" s="377"/>
      <c r="C156" s="377"/>
      <c r="D156" s="377"/>
      <c r="E156" s="77"/>
    </row>
    <row r="157" spans="1:6" ht="15.75" x14ac:dyDescent="0.3">
      <c r="A157" s="215"/>
      <c r="B157" s="237"/>
      <c r="C157" s="238"/>
      <c r="D157" s="238"/>
      <c r="E157" s="77"/>
    </row>
    <row r="158" spans="1:6" ht="15.75" x14ac:dyDescent="0.3">
      <c r="A158" s="239" t="s">
        <v>30</v>
      </c>
      <c r="B158" s="222"/>
      <c r="C158" s="227" t="s">
        <v>49</v>
      </c>
      <c r="D158" s="228" t="s">
        <v>50</v>
      </c>
      <c r="E158" s="77"/>
    </row>
    <row r="159" spans="1:6" ht="15.75" x14ac:dyDescent="0.3">
      <c r="A159" s="219"/>
      <c r="B159" s="220"/>
      <c r="C159" s="229" t="s">
        <v>51</v>
      </c>
      <c r="D159" s="230" t="s">
        <v>51</v>
      </c>
      <c r="E159" s="77"/>
    </row>
    <row r="160" spans="1:6" ht="15.75" x14ac:dyDescent="0.3">
      <c r="A160" s="195"/>
      <c r="B160" s="196"/>
      <c r="C160" s="240"/>
      <c r="D160" s="223"/>
      <c r="E160" s="77"/>
    </row>
    <row r="161" spans="1:9" ht="15.75" x14ac:dyDescent="0.3">
      <c r="A161" s="198" t="s">
        <v>85</v>
      </c>
      <c r="B161" s="196"/>
      <c r="C161" s="199"/>
      <c r="D161" s="197"/>
      <c r="E161" s="77"/>
    </row>
    <row r="162" spans="1:9" ht="15.75" x14ac:dyDescent="0.3">
      <c r="A162" s="195"/>
      <c r="B162" s="196"/>
      <c r="C162" s="199"/>
      <c r="D162" s="197"/>
      <c r="E162" s="77"/>
    </row>
    <row r="163" spans="1:9" ht="15.75" x14ac:dyDescent="0.3">
      <c r="A163" s="198" t="s">
        <v>83</v>
      </c>
      <c r="B163" s="196"/>
      <c r="C163" s="199"/>
      <c r="D163" s="197"/>
      <c r="E163" s="77"/>
      <c r="G163" s="101"/>
    </row>
    <row r="164" spans="1:9" ht="15.75" x14ac:dyDescent="0.3">
      <c r="A164" s="195" t="s">
        <v>84</v>
      </c>
      <c r="B164" s="196"/>
      <c r="C164" s="199"/>
      <c r="D164" s="197"/>
      <c r="E164" s="77"/>
    </row>
    <row r="165" spans="1:9" ht="15.75" x14ac:dyDescent="0.3">
      <c r="A165" s="195" t="s">
        <v>298</v>
      </c>
      <c r="B165" s="196"/>
      <c r="C165" s="199">
        <v>200000</v>
      </c>
      <c r="D165" s="197">
        <v>226000</v>
      </c>
      <c r="E165" s="77"/>
    </row>
    <row r="166" spans="1:9" ht="15.75" x14ac:dyDescent="0.3">
      <c r="A166" s="195" t="s">
        <v>340</v>
      </c>
      <c r="B166" s="196"/>
      <c r="C166" s="199">
        <v>5200000</v>
      </c>
      <c r="D166" s="197">
        <v>6600000</v>
      </c>
      <c r="E166" s="77"/>
    </row>
    <row r="167" spans="1:9" ht="15.75" x14ac:dyDescent="0.3">
      <c r="A167" s="195" t="s">
        <v>341</v>
      </c>
      <c r="B167" s="196"/>
      <c r="C167" s="199">
        <f>2856438-200000</f>
        <v>2656438</v>
      </c>
      <c r="D167" s="202">
        <f>2122223+500000</f>
        <v>2622223</v>
      </c>
      <c r="E167" s="77"/>
      <c r="F167" s="101"/>
    </row>
    <row r="168" spans="1:9" ht="16.5" thickBot="1" x14ac:dyDescent="0.35">
      <c r="A168" s="203" t="s">
        <v>56</v>
      </c>
      <c r="B168" s="222"/>
      <c r="C168" s="204">
        <f>SUM(C165:C167)</f>
        <v>8056438</v>
      </c>
      <c r="D168" s="204">
        <v>9448223</v>
      </c>
      <c r="E168" s="113"/>
      <c r="F168" s="101"/>
    </row>
    <row r="169" spans="1:9" ht="16.5" thickTop="1" x14ac:dyDescent="0.3">
      <c r="A169" s="198" t="s">
        <v>91</v>
      </c>
      <c r="B169" s="222"/>
      <c r="C169" s="241"/>
      <c r="D169" s="241"/>
      <c r="E169" s="77"/>
    </row>
    <row r="170" spans="1:9" ht="15.75" x14ac:dyDescent="0.3">
      <c r="A170" s="195"/>
      <c r="B170" s="222"/>
      <c r="C170" s="197"/>
      <c r="D170" s="197"/>
      <c r="E170" s="77"/>
      <c r="G170" s="101"/>
    </row>
    <row r="171" spans="1:9" ht="15.75" x14ac:dyDescent="0.3">
      <c r="A171" s="198" t="s">
        <v>86</v>
      </c>
      <c r="B171" s="222"/>
      <c r="C171" s="197"/>
      <c r="D171" s="197"/>
      <c r="E171" s="77"/>
      <c r="I171" s="101"/>
    </row>
    <row r="172" spans="1:9" ht="15.75" x14ac:dyDescent="0.3">
      <c r="A172" s="195" t="s">
        <v>87</v>
      </c>
      <c r="B172" s="222"/>
      <c r="C172" s="197">
        <v>134981</v>
      </c>
      <c r="D172" s="197">
        <v>117480</v>
      </c>
      <c r="E172" s="77"/>
    </row>
    <row r="173" spans="1:9" ht="15.75" x14ac:dyDescent="0.3">
      <c r="A173" s="195"/>
      <c r="B173" s="222"/>
      <c r="C173" s="197"/>
      <c r="D173" s="197"/>
      <c r="E173" s="77"/>
    </row>
    <row r="174" spans="1:9" ht="15.75" x14ac:dyDescent="0.3">
      <c r="A174" s="198" t="s">
        <v>88</v>
      </c>
      <c r="B174" s="222"/>
      <c r="C174" s="197"/>
      <c r="D174" s="197"/>
      <c r="E174" s="77"/>
      <c r="G174" s="101"/>
    </row>
    <row r="175" spans="1:9" ht="15.75" x14ac:dyDescent="0.3">
      <c r="A175" s="195" t="s">
        <v>275</v>
      </c>
      <c r="B175" s="222"/>
      <c r="C175" s="197">
        <v>27548</v>
      </c>
      <c r="D175" s="197">
        <v>16650</v>
      </c>
      <c r="E175" s="77"/>
    </row>
    <row r="176" spans="1:9" ht="15.75" x14ac:dyDescent="0.3">
      <c r="A176" s="198" t="s">
        <v>89</v>
      </c>
      <c r="B176" s="222"/>
      <c r="C176" s="96"/>
      <c r="D176" s="115"/>
      <c r="E176" s="77"/>
    </row>
    <row r="177" spans="1:8" ht="15.75" x14ac:dyDescent="0.3">
      <c r="A177" s="356" t="s">
        <v>342</v>
      </c>
      <c r="B177" s="222"/>
      <c r="C177" s="197">
        <v>180710.96</v>
      </c>
      <c r="D177" s="197">
        <v>44596.82</v>
      </c>
      <c r="E177" s="77"/>
    </row>
    <row r="178" spans="1:8" ht="15.75" x14ac:dyDescent="0.3">
      <c r="A178" s="356" t="s">
        <v>343</v>
      </c>
      <c r="B178" s="222"/>
      <c r="C178" s="197">
        <v>145277.47</v>
      </c>
      <c r="D178" s="197">
        <v>307748.25</v>
      </c>
      <c r="E178" s="77"/>
    </row>
    <row r="179" spans="1:8" ht="15.75" x14ac:dyDescent="0.3">
      <c r="A179" s="195" t="s">
        <v>90</v>
      </c>
      <c r="B179" s="222"/>
      <c r="C179" s="228">
        <v>1806680</v>
      </c>
      <c r="D179" s="228">
        <v>1291566</v>
      </c>
      <c r="E179" s="77"/>
      <c r="F179" s="101"/>
    </row>
    <row r="180" spans="1:8" ht="15.75" x14ac:dyDescent="0.3">
      <c r="A180" s="195" t="s">
        <v>315</v>
      </c>
      <c r="B180" s="222"/>
      <c r="C180" s="228">
        <v>1070894</v>
      </c>
      <c r="D180" s="228"/>
      <c r="E180" s="77"/>
      <c r="F180" s="101"/>
    </row>
    <row r="181" spans="1:8" ht="15.75" x14ac:dyDescent="0.3">
      <c r="A181" s="242" t="s">
        <v>56</v>
      </c>
      <c r="B181" s="222"/>
      <c r="C181" s="243">
        <f>SUM(C172:C180)</f>
        <v>3366091.4299999997</v>
      </c>
      <c r="D181" s="243">
        <v>1778041.07</v>
      </c>
      <c r="E181" s="77"/>
      <c r="F181" s="101"/>
    </row>
    <row r="182" spans="1:8" ht="15.75" x14ac:dyDescent="0.3">
      <c r="A182" s="198" t="s">
        <v>191</v>
      </c>
      <c r="B182" s="222"/>
      <c r="C182" s="197"/>
      <c r="D182" s="197"/>
      <c r="E182" s="113"/>
      <c r="F182" s="101"/>
      <c r="H182" s="101"/>
    </row>
    <row r="183" spans="1:8" ht="15.75" x14ac:dyDescent="0.3">
      <c r="A183" s="195"/>
      <c r="B183" s="222"/>
      <c r="C183" s="197"/>
      <c r="D183" s="197"/>
      <c r="E183" s="113"/>
    </row>
    <row r="184" spans="1:8" ht="15.75" x14ac:dyDescent="0.3">
      <c r="A184" s="198" t="s">
        <v>92</v>
      </c>
      <c r="B184" s="222"/>
      <c r="C184" s="197"/>
      <c r="D184" s="197"/>
      <c r="E184" s="77"/>
    </row>
    <row r="185" spans="1:8" ht="15.75" x14ac:dyDescent="0.3">
      <c r="A185" s="195" t="s">
        <v>193</v>
      </c>
      <c r="B185" s="222"/>
      <c r="C185" s="197">
        <v>8974</v>
      </c>
      <c r="D185" s="197">
        <v>11079</v>
      </c>
      <c r="E185" s="77"/>
    </row>
    <row r="186" spans="1:8" ht="15.75" x14ac:dyDescent="0.3">
      <c r="A186" s="195" t="s">
        <v>93</v>
      </c>
      <c r="B186" s="222"/>
      <c r="C186" s="197">
        <v>28300</v>
      </c>
      <c r="D186" s="197">
        <v>28300</v>
      </c>
      <c r="E186" s="77"/>
    </row>
    <row r="187" spans="1:8" ht="15.75" x14ac:dyDescent="0.3">
      <c r="A187" s="195" t="s">
        <v>195</v>
      </c>
      <c r="B187" s="222"/>
      <c r="C187" s="197">
        <v>31930</v>
      </c>
      <c r="D187" s="197">
        <v>31930</v>
      </c>
      <c r="E187" s="77"/>
    </row>
    <row r="188" spans="1:8" ht="15.75" x14ac:dyDescent="0.3">
      <c r="A188" s="195" t="s">
        <v>94</v>
      </c>
      <c r="B188" s="222"/>
      <c r="C188" s="197">
        <v>16266</v>
      </c>
      <c r="D188" s="197">
        <v>10000</v>
      </c>
      <c r="E188" s="77"/>
      <c r="F188" s="101"/>
    </row>
    <row r="189" spans="1:8" ht="15.75" x14ac:dyDescent="0.3">
      <c r="A189" s="195" t="s">
        <v>95</v>
      </c>
      <c r="B189" s="222"/>
      <c r="C189" s="197">
        <f>109374.54+146653.92</f>
        <v>256028.46000000002</v>
      </c>
      <c r="D189" s="197">
        <v>397794.54</v>
      </c>
      <c r="E189" s="77"/>
    </row>
    <row r="190" spans="1:8" ht="15.75" x14ac:dyDescent="0.3">
      <c r="A190" s="195" t="s">
        <v>322</v>
      </c>
      <c r="B190" s="222"/>
      <c r="C190" s="197">
        <v>3838</v>
      </c>
      <c r="D190" s="197"/>
      <c r="E190" s="77"/>
    </row>
    <row r="191" spans="1:8" ht="16.5" thickBot="1" x14ac:dyDescent="0.35">
      <c r="A191" s="203" t="s">
        <v>56</v>
      </c>
      <c r="B191" s="222"/>
      <c r="C191" s="244">
        <f>SUM(C185:C190)</f>
        <v>345336.46</v>
      </c>
      <c r="D191" s="245">
        <v>479103.54</v>
      </c>
      <c r="E191" s="77"/>
      <c r="F191" s="103"/>
    </row>
    <row r="192" spans="1:8" ht="16.5" thickTop="1" x14ac:dyDescent="0.3">
      <c r="A192" s="198" t="s">
        <v>98</v>
      </c>
      <c r="B192" s="222"/>
      <c r="C192" s="199"/>
      <c r="D192" s="197"/>
      <c r="E192" s="77"/>
      <c r="F192" s="101"/>
      <c r="G192" s="101"/>
    </row>
    <row r="193" spans="1:7" ht="15.75" x14ac:dyDescent="0.3">
      <c r="A193" s="195"/>
      <c r="B193" s="222"/>
      <c r="C193" s="199"/>
      <c r="D193" s="197"/>
      <c r="E193" s="113"/>
      <c r="F193" s="101"/>
      <c r="G193" s="101"/>
    </row>
    <row r="194" spans="1:7" ht="15.75" x14ac:dyDescent="0.3">
      <c r="A194" s="198" t="s">
        <v>354</v>
      </c>
      <c r="B194" s="222"/>
      <c r="C194" s="199"/>
      <c r="D194" s="197"/>
      <c r="E194" s="77"/>
    </row>
    <row r="195" spans="1:7" ht="15.75" x14ac:dyDescent="0.3">
      <c r="A195" s="195" t="s">
        <v>319</v>
      </c>
      <c r="B195" s="96"/>
      <c r="C195" s="246">
        <v>64700</v>
      </c>
      <c r="D195" s="228">
        <v>77900</v>
      </c>
      <c r="E195" s="77"/>
    </row>
    <row r="196" spans="1:7" ht="15.75" x14ac:dyDescent="0.3">
      <c r="A196" s="195" t="s">
        <v>96</v>
      </c>
      <c r="B196" s="197"/>
      <c r="C196" s="357">
        <v>694489.2</v>
      </c>
      <c r="D196" s="197">
        <v>694488.9</v>
      </c>
      <c r="E196" s="77"/>
    </row>
    <row r="197" spans="1:7" ht="15.75" x14ac:dyDescent="0.3">
      <c r="A197" s="195" t="s">
        <v>97</v>
      </c>
      <c r="B197" s="197"/>
      <c r="C197" s="199">
        <f>1038477.2-694489.2</f>
        <v>343988</v>
      </c>
      <c r="D197" s="197">
        <v>332220</v>
      </c>
      <c r="E197" s="77"/>
    </row>
    <row r="198" spans="1:7" ht="15.75" x14ac:dyDescent="0.3">
      <c r="A198" s="195"/>
      <c r="B198" s="197"/>
      <c r="C198" s="199"/>
      <c r="D198" s="197"/>
      <c r="E198" s="77"/>
    </row>
    <row r="199" spans="1:7" ht="16.5" thickBot="1" x14ac:dyDescent="0.35">
      <c r="A199" s="203" t="s">
        <v>56</v>
      </c>
      <c r="B199" s="197"/>
      <c r="C199" s="247">
        <f>SUM(C195:C198)</f>
        <v>1103177.2</v>
      </c>
      <c r="D199" s="204">
        <v>1104608.8999999999</v>
      </c>
      <c r="E199" s="77"/>
    </row>
    <row r="200" spans="1:7" ht="16.5" thickTop="1" x14ac:dyDescent="0.3">
      <c r="A200" s="198" t="s">
        <v>100</v>
      </c>
      <c r="B200" s="197"/>
      <c r="C200" s="241"/>
      <c r="D200" s="241"/>
      <c r="E200" s="77"/>
      <c r="G200" s="101"/>
    </row>
    <row r="201" spans="1:7" ht="15.75" x14ac:dyDescent="0.3">
      <c r="A201" s="195"/>
      <c r="B201" s="197"/>
      <c r="C201" s="197"/>
      <c r="D201" s="197"/>
      <c r="E201" s="77"/>
    </row>
    <row r="202" spans="1:7" ht="15.75" x14ac:dyDescent="0.3">
      <c r="A202" s="198" t="s">
        <v>99</v>
      </c>
      <c r="B202" s="197"/>
      <c r="C202" s="197"/>
      <c r="D202" s="197"/>
      <c r="E202" s="77"/>
    </row>
    <row r="203" spans="1:7" ht="15.75" x14ac:dyDescent="0.3">
      <c r="A203" s="356" t="s">
        <v>344</v>
      </c>
      <c r="B203" s="197"/>
      <c r="C203" s="199">
        <v>434832</v>
      </c>
      <c r="D203" s="197">
        <v>439643</v>
      </c>
      <c r="E203" s="77"/>
    </row>
    <row r="204" spans="1:7" ht="15.75" x14ac:dyDescent="0.3">
      <c r="A204" s="195"/>
      <c r="B204" s="197"/>
      <c r="C204" s="248"/>
      <c r="D204" s="230"/>
      <c r="E204" s="77"/>
    </row>
    <row r="205" spans="1:7" ht="16.5" thickBot="1" x14ac:dyDescent="0.35">
      <c r="A205" s="203" t="s">
        <v>56</v>
      </c>
      <c r="B205" s="197"/>
      <c r="C205" s="204">
        <f>SUM(C203:C204)</f>
        <v>434832</v>
      </c>
      <c r="D205" s="204">
        <v>439643</v>
      </c>
      <c r="E205" s="77"/>
      <c r="F205" s="101"/>
    </row>
    <row r="206" spans="1:7" ht="16.5" thickTop="1" x14ac:dyDescent="0.3">
      <c r="A206" s="219"/>
      <c r="B206" s="202"/>
      <c r="C206" s="249"/>
      <c r="D206" s="202"/>
      <c r="E206" s="77"/>
    </row>
    <row r="207" spans="1:7" ht="15.75" x14ac:dyDescent="0.3">
      <c r="A207" s="211"/>
      <c r="B207" s="205"/>
      <c r="C207" s="205"/>
      <c r="D207" s="205"/>
      <c r="E207" s="77"/>
    </row>
    <row r="208" spans="1:7" ht="15.75" x14ac:dyDescent="0.3">
      <c r="A208" s="211"/>
      <c r="B208" s="205"/>
      <c r="C208" s="205"/>
      <c r="D208" s="205"/>
      <c r="E208" s="77"/>
    </row>
    <row r="209" spans="1:7" ht="15.75" x14ac:dyDescent="0.3">
      <c r="A209" s="211"/>
      <c r="B209" s="205"/>
      <c r="C209" s="205"/>
      <c r="D209" s="205"/>
      <c r="E209" s="77"/>
    </row>
    <row r="210" spans="1:7" ht="15.75" x14ac:dyDescent="0.3">
      <c r="A210" s="211"/>
      <c r="B210" s="205"/>
      <c r="C210" s="205"/>
      <c r="D210" s="205"/>
      <c r="E210" s="77"/>
    </row>
    <row r="211" spans="1:7" x14ac:dyDescent="0.25">
      <c r="A211" s="376" t="s">
        <v>48</v>
      </c>
      <c r="B211" s="377"/>
      <c r="C211" s="377"/>
      <c r="D211" s="377"/>
      <c r="E211" s="77"/>
    </row>
    <row r="212" spans="1:7" x14ac:dyDescent="0.25">
      <c r="A212" s="172"/>
      <c r="B212" s="173"/>
      <c r="C212" s="174"/>
      <c r="D212" s="174"/>
      <c r="E212" s="77"/>
    </row>
    <row r="213" spans="1:7" x14ac:dyDescent="0.25">
      <c r="A213" s="376" t="s">
        <v>327</v>
      </c>
      <c r="B213" s="377"/>
      <c r="C213" s="377"/>
      <c r="D213" s="377"/>
      <c r="E213" s="77"/>
    </row>
    <row r="214" spans="1:7" ht="15.75" x14ac:dyDescent="0.3">
      <c r="A214" s="250"/>
      <c r="B214" s="237"/>
      <c r="C214" s="238"/>
      <c r="D214" s="238"/>
      <c r="E214" s="77"/>
    </row>
    <row r="215" spans="1:7" ht="15.75" x14ac:dyDescent="0.3">
      <c r="A215" s="251" t="s">
        <v>30</v>
      </c>
      <c r="B215" s="217"/>
      <c r="C215" s="252" t="s">
        <v>49</v>
      </c>
      <c r="D215" s="231" t="s">
        <v>50</v>
      </c>
      <c r="E215" s="77"/>
    </row>
    <row r="216" spans="1:7" ht="15.75" x14ac:dyDescent="0.3">
      <c r="A216" s="215"/>
      <c r="B216" s="220"/>
      <c r="C216" s="229" t="s">
        <v>51</v>
      </c>
      <c r="D216" s="230" t="s">
        <v>51</v>
      </c>
      <c r="E216" s="77"/>
    </row>
    <row r="217" spans="1:7" ht="15.75" x14ac:dyDescent="0.3">
      <c r="A217" s="211"/>
      <c r="B217" s="197"/>
      <c r="C217" s="199"/>
      <c r="D217" s="223"/>
      <c r="E217" s="77"/>
    </row>
    <row r="218" spans="1:7" ht="15.75" x14ac:dyDescent="0.3">
      <c r="A218" s="253" t="s">
        <v>103</v>
      </c>
      <c r="B218" s="197"/>
      <c r="C218" s="199"/>
      <c r="D218" s="197"/>
      <c r="E218" s="77"/>
    </row>
    <row r="219" spans="1:7" ht="15.75" x14ac:dyDescent="0.3">
      <c r="A219" s="211"/>
      <c r="B219" s="197"/>
      <c r="C219" s="199"/>
      <c r="D219" s="197"/>
      <c r="E219" s="77"/>
    </row>
    <row r="220" spans="1:7" ht="15.75" x14ac:dyDescent="0.3">
      <c r="A220" s="253" t="s">
        <v>101</v>
      </c>
      <c r="B220" s="197"/>
      <c r="C220" s="199"/>
      <c r="D220" s="197"/>
      <c r="E220" s="77"/>
    </row>
    <row r="221" spans="1:7" ht="15.75" x14ac:dyDescent="0.3">
      <c r="A221" s="211" t="s">
        <v>102</v>
      </c>
      <c r="B221" s="197"/>
      <c r="C221" s="199">
        <v>2762157</v>
      </c>
      <c r="D221" s="197">
        <v>1372340</v>
      </c>
      <c r="E221" s="77"/>
    </row>
    <row r="222" spans="1:7" ht="15.75" x14ac:dyDescent="0.3">
      <c r="A222" s="211"/>
      <c r="B222" s="222"/>
      <c r="C222" s="202"/>
      <c r="D222" s="202"/>
      <c r="E222" s="77"/>
    </row>
    <row r="223" spans="1:7" ht="16.5" thickBot="1" x14ac:dyDescent="0.35">
      <c r="A223" s="254" t="s">
        <v>56</v>
      </c>
      <c r="B223" s="255"/>
      <c r="C223" s="247">
        <f>SUM(C221)</f>
        <v>2762157</v>
      </c>
      <c r="D223" s="204">
        <f>SUM(D221)</f>
        <v>1372340</v>
      </c>
      <c r="E223" s="77"/>
    </row>
    <row r="224" spans="1:7" ht="16.5" thickTop="1" x14ac:dyDescent="0.3">
      <c r="A224" s="253" t="s">
        <v>118</v>
      </c>
      <c r="B224" s="222"/>
      <c r="C224" s="241"/>
      <c r="D224" s="241"/>
      <c r="E224" s="77"/>
      <c r="G224" s="103"/>
    </row>
    <row r="225" spans="1:6" ht="15.75" x14ac:dyDescent="0.3">
      <c r="A225" s="211"/>
      <c r="B225" s="222"/>
      <c r="C225" s="197"/>
      <c r="D225" s="197"/>
      <c r="E225" s="77"/>
    </row>
    <row r="226" spans="1:6" ht="15.75" x14ac:dyDescent="0.3">
      <c r="A226" s="253" t="s">
        <v>104</v>
      </c>
      <c r="B226" s="222"/>
      <c r="C226" s="197"/>
      <c r="D226" s="197"/>
      <c r="E226" s="77"/>
    </row>
    <row r="227" spans="1:6" ht="15.75" x14ac:dyDescent="0.3">
      <c r="A227" s="211" t="s">
        <v>105</v>
      </c>
      <c r="B227" s="222"/>
      <c r="C227" s="197">
        <v>5427</v>
      </c>
      <c r="D227" s="197">
        <v>4786</v>
      </c>
      <c r="E227" s="77"/>
    </row>
    <row r="228" spans="1:6" ht="15" customHeight="1" x14ac:dyDescent="0.3">
      <c r="A228" s="211" t="s">
        <v>279</v>
      </c>
      <c r="B228" s="222"/>
      <c r="C228" s="197">
        <v>8051</v>
      </c>
      <c r="D228" s="197">
        <v>2828</v>
      </c>
      <c r="E228" s="77"/>
      <c r="F228" s="103"/>
    </row>
    <row r="229" spans="1:6" ht="15.75" x14ac:dyDescent="0.3">
      <c r="A229" s="211" t="s">
        <v>106</v>
      </c>
      <c r="B229" s="222"/>
      <c r="C229" s="197">
        <v>6564</v>
      </c>
      <c r="D229" s="197">
        <v>5990</v>
      </c>
      <c r="E229" s="77"/>
      <c r="F229" s="101"/>
    </row>
    <row r="230" spans="1:6" ht="15.75" x14ac:dyDescent="0.3">
      <c r="A230" s="211" t="s">
        <v>107</v>
      </c>
      <c r="B230" s="222"/>
      <c r="C230" s="197">
        <f>399965.75+20000</f>
        <v>419965.75</v>
      </c>
      <c r="D230" s="197">
        <v>204889</v>
      </c>
      <c r="E230" s="77"/>
    </row>
    <row r="231" spans="1:6" ht="15.75" x14ac:dyDescent="0.3">
      <c r="A231" s="211" t="s">
        <v>108</v>
      </c>
      <c r="B231" s="222"/>
      <c r="C231" s="197">
        <v>6225</v>
      </c>
      <c r="D231" s="197">
        <v>1400</v>
      </c>
      <c r="E231" s="77"/>
    </row>
    <row r="232" spans="1:6" ht="15.75" x14ac:dyDescent="0.3">
      <c r="A232" s="211" t="s">
        <v>109</v>
      </c>
      <c r="B232" s="222"/>
      <c r="C232" s="197">
        <f>157610+4483</f>
        <v>162093</v>
      </c>
      <c r="D232" s="197">
        <f>43380+1916</f>
        <v>45296</v>
      </c>
      <c r="E232" s="77"/>
    </row>
    <row r="233" spans="1:6" ht="15.75" x14ac:dyDescent="0.3">
      <c r="A233" s="211" t="s">
        <v>110</v>
      </c>
      <c r="B233" s="222"/>
      <c r="C233" s="228">
        <f>258204.05</f>
        <v>258204.05</v>
      </c>
      <c r="D233" s="228">
        <v>195262.45</v>
      </c>
      <c r="E233" s="77"/>
    </row>
    <row r="234" spans="1:6" ht="15.75" x14ac:dyDescent="0.3">
      <c r="A234" s="211" t="s">
        <v>111</v>
      </c>
      <c r="B234" s="222"/>
      <c r="C234" s="197">
        <v>330925</v>
      </c>
      <c r="D234" s="197">
        <v>68638</v>
      </c>
      <c r="E234" s="77"/>
    </row>
    <row r="235" spans="1:6" ht="15.75" x14ac:dyDescent="0.3">
      <c r="A235" s="211" t="s">
        <v>112</v>
      </c>
      <c r="B235" s="222"/>
      <c r="C235" s="197">
        <v>25536</v>
      </c>
      <c r="D235" s="197">
        <v>10470</v>
      </c>
      <c r="E235" s="77"/>
    </row>
    <row r="236" spans="1:6" ht="15.75" x14ac:dyDescent="0.3">
      <c r="A236" s="211" t="s">
        <v>113</v>
      </c>
      <c r="B236" s="222"/>
      <c r="C236" s="197">
        <v>4782</v>
      </c>
      <c r="D236" s="197">
        <v>11036</v>
      </c>
      <c r="E236" s="77"/>
    </row>
    <row r="237" spans="1:6" ht="15.75" x14ac:dyDescent="0.3">
      <c r="A237" s="211" t="s">
        <v>114</v>
      </c>
      <c r="B237" s="222"/>
      <c r="C237" s="197">
        <v>100083</v>
      </c>
      <c r="D237" s="197">
        <v>32269</v>
      </c>
      <c r="E237" s="77"/>
    </row>
    <row r="238" spans="1:6" ht="15.75" x14ac:dyDescent="0.3">
      <c r="A238" s="211" t="s">
        <v>115</v>
      </c>
      <c r="B238" s="222"/>
      <c r="C238" s="197">
        <v>11800</v>
      </c>
      <c r="D238" s="197">
        <v>22655</v>
      </c>
      <c r="E238" s="77"/>
    </row>
    <row r="239" spans="1:6" ht="15.75" x14ac:dyDescent="0.3">
      <c r="A239" s="211" t="s">
        <v>116</v>
      </c>
      <c r="B239" s="222"/>
      <c r="C239" s="197">
        <f>38088.24+8100</f>
        <v>46188.24</v>
      </c>
      <c r="D239" s="197">
        <v>4251</v>
      </c>
      <c r="E239" s="77"/>
    </row>
    <row r="240" spans="1:6" ht="15.75" x14ac:dyDescent="0.3">
      <c r="A240" s="211" t="s">
        <v>300</v>
      </c>
      <c r="B240" s="222"/>
      <c r="C240" s="197">
        <v>12510</v>
      </c>
      <c r="D240" s="197">
        <v>1320</v>
      </c>
      <c r="E240" s="77"/>
    </row>
    <row r="241" spans="1:6" ht="15.75" x14ac:dyDescent="0.3">
      <c r="A241" s="211" t="s">
        <v>301</v>
      </c>
      <c r="B241" s="222"/>
      <c r="C241" s="197">
        <v>0</v>
      </c>
      <c r="D241" s="197">
        <v>219</v>
      </c>
      <c r="E241" s="77"/>
    </row>
    <row r="242" spans="1:6" ht="15.75" x14ac:dyDescent="0.3">
      <c r="A242" s="211" t="s">
        <v>276</v>
      </c>
      <c r="B242" s="222"/>
      <c r="C242" s="197">
        <v>39840</v>
      </c>
      <c r="D242" s="197">
        <v>60628</v>
      </c>
      <c r="E242" s="77"/>
    </row>
    <row r="243" spans="1:6" ht="15.75" x14ac:dyDescent="0.3">
      <c r="A243" s="211" t="s">
        <v>320</v>
      </c>
      <c r="B243" s="222"/>
      <c r="C243" s="197">
        <v>311922</v>
      </c>
      <c r="D243" s="197">
        <v>18641</v>
      </c>
      <c r="E243" s="77"/>
    </row>
    <row r="244" spans="1:6" ht="15.75" x14ac:dyDescent="0.3">
      <c r="A244" s="211" t="s">
        <v>199</v>
      </c>
      <c r="B244" s="222"/>
      <c r="C244" s="228">
        <v>188099</v>
      </c>
      <c r="D244" s="228">
        <v>234093</v>
      </c>
      <c r="E244" s="77"/>
    </row>
    <row r="245" spans="1:6" ht="15.75" x14ac:dyDescent="0.3">
      <c r="A245" s="211" t="s">
        <v>117</v>
      </c>
      <c r="B245" s="222"/>
      <c r="C245" s="228">
        <v>182631</v>
      </c>
      <c r="D245" s="228">
        <v>234000</v>
      </c>
      <c r="E245" s="77"/>
    </row>
    <row r="246" spans="1:6" ht="15.75" x14ac:dyDescent="0.3">
      <c r="A246" s="211" t="s">
        <v>196</v>
      </c>
      <c r="B246" s="222"/>
      <c r="C246" s="228">
        <v>1275</v>
      </c>
      <c r="D246" s="228">
        <v>3577</v>
      </c>
      <c r="E246" s="77"/>
    </row>
    <row r="247" spans="1:6" ht="15.75" x14ac:dyDescent="0.3">
      <c r="A247" s="211" t="s">
        <v>197</v>
      </c>
      <c r="B247" s="222"/>
      <c r="C247" s="228">
        <v>10175</v>
      </c>
      <c r="D247" s="228">
        <v>11035</v>
      </c>
      <c r="E247" s="77"/>
    </row>
    <row r="248" spans="1:6" ht="15.75" x14ac:dyDescent="0.3">
      <c r="A248" s="211" t="s">
        <v>198</v>
      </c>
      <c r="B248" s="222"/>
      <c r="C248" s="230">
        <v>33668</v>
      </c>
      <c r="D248" s="230">
        <v>14505</v>
      </c>
      <c r="E248" s="77"/>
    </row>
    <row r="249" spans="1:6" ht="16.5" thickBot="1" x14ac:dyDescent="0.35">
      <c r="A249" s="254" t="s">
        <v>56</v>
      </c>
      <c r="B249" s="222"/>
      <c r="C249" s="247">
        <f>SUM(C227:C248)</f>
        <v>2165964.04</v>
      </c>
      <c r="D249" s="204">
        <f>SUM(D227:D248)</f>
        <v>1187788.45</v>
      </c>
      <c r="E249" s="77"/>
    </row>
    <row r="250" spans="1:6" ht="16.5" thickTop="1" x14ac:dyDescent="0.3">
      <c r="A250" s="211"/>
      <c r="B250" s="222"/>
      <c r="C250" s="241"/>
      <c r="D250" s="241"/>
      <c r="E250" s="77"/>
    </row>
    <row r="251" spans="1:6" ht="15.75" x14ac:dyDescent="0.3">
      <c r="A251" s="253" t="s">
        <v>189</v>
      </c>
      <c r="B251" s="222"/>
      <c r="C251" s="197"/>
      <c r="D251" s="197"/>
      <c r="E251" s="77"/>
      <c r="F251" s="101"/>
    </row>
    <row r="252" spans="1:6" ht="15.75" x14ac:dyDescent="0.3">
      <c r="A252" s="211"/>
      <c r="B252" s="222"/>
      <c r="C252" s="197"/>
      <c r="D252" s="197"/>
      <c r="E252" s="77"/>
      <c r="F252" s="103"/>
    </row>
    <row r="253" spans="1:6" ht="15.75" x14ac:dyDescent="0.3">
      <c r="A253" s="253" t="s">
        <v>119</v>
      </c>
      <c r="B253" s="222"/>
      <c r="C253" s="197"/>
      <c r="D253" s="197"/>
      <c r="E253" s="77"/>
      <c r="F253" s="103"/>
    </row>
    <row r="254" spans="1:6" ht="15.75" x14ac:dyDescent="0.3">
      <c r="A254" s="253"/>
      <c r="B254" s="222"/>
      <c r="C254" s="197"/>
      <c r="D254" s="197"/>
      <c r="E254" s="77"/>
    </row>
    <row r="255" spans="1:6" ht="15.75" x14ac:dyDescent="0.3">
      <c r="A255" s="351" t="s">
        <v>278</v>
      </c>
      <c r="B255" s="222"/>
      <c r="C255" s="197">
        <v>0</v>
      </c>
      <c r="D255" s="197">
        <v>1770</v>
      </c>
      <c r="E255" s="77"/>
    </row>
    <row r="256" spans="1:6" ht="15.75" x14ac:dyDescent="0.3">
      <c r="A256" s="211" t="s">
        <v>120</v>
      </c>
      <c r="B256" s="222"/>
      <c r="C256" s="228">
        <v>0</v>
      </c>
      <c r="D256" s="228">
        <v>29972</v>
      </c>
      <c r="E256" s="77"/>
    </row>
    <row r="257" spans="1:5" ht="15.75" x14ac:dyDescent="0.3">
      <c r="A257" s="211" t="s">
        <v>121</v>
      </c>
      <c r="B257" s="222"/>
      <c r="C257" s="228">
        <v>23799</v>
      </c>
      <c r="D257" s="197">
        <v>28179</v>
      </c>
      <c r="E257" s="77"/>
    </row>
    <row r="258" spans="1:5" ht="15.75" x14ac:dyDescent="0.3">
      <c r="A258" s="211" t="s">
        <v>122</v>
      </c>
      <c r="B258" s="222"/>
      <c r="C258" s="228">
        <v>35400</v>
      </c>
      <c r="D258" s="228">
        <v>17700</v>
      </c>
      <c r="E258" s="77"/>
    </row>
    <row r="259" spans="1:5" ht="15.75" x14ac:dyDescent="0.3">
      <c r="A259" s="211" t="s">
        <v>123</v>
      </c>
      <c r="B259" s="222"/>
      <c r="C259" s="197">
        <v>6628.92</v>
      </c>
      <c r="D259" s="197">
        <v>1642.99</v>
      </c>
      <c r="E259" s="77"/>
    </row>
    <row r="260" spans="1:5" ht="15.75" x14ac:dyDescent="0.3">
      <c r="A260" s="211" t="s">
        <v>124</v>
      </c>
      <c r="B260" s="222"/>
      <c r="C260" s="197">
        <v>41620</v>
      </c>
      <c r="D260" s="197">
        <v>1950</v>
      </c>
      <c r="E260" s="77"/>
    </row>
    <row r="261" spans="1:5" ht="15.75" x14ac:dyDescent="0.3">
      <c r="A261" s="211"/>
      <c r="B261" s="222"/>
      <c r="C261" s="202"/>
      <c r="D261" s="202"/>
      <c r="E261" s="77"/>
    </row>
    <row r="262" spans="1:5" ht="16.5" thickBot="1" x14ac:dyDescent="0.35">
      <c r="A262" s="254" t="s">
        <v>56</v>
      </c>
      <c r="B262" s="222"/>
      <c r="C262" s="247">
        <f>SUM(C255:C261)</f>
        <v>107447.92</v>
      </c>
      <c r="D262" s="204">
        <f>SUM(D255:D261)</f>
        <v>81213.990000000005</v>
      </c>
      <c r="E262" s="77"/>
    </row>
    <row r="263" spans="1:5" ht="16.5" thickTop="1" x14ac:dyDescent="0.3">
      <c r="A263" s="215"/>
      <c r="B263" s="220"/>
      <c r="C263" s="210"/>
      <c r="D263" s="202"/>
      <c r="E263" s="77"/>
    </row>
    <row r="264" spans="1:5" ht="15.75" x14ac:dyDescent="0.3">
      <c r="A264" s="256"/>
      <c r="B264" s="257"/>
      <c r="C264" s="258"/>
      <c r="D264" s="259"/>
      <c r="E264" s="77"/>
    </row>
    <row r="265" spans="1:5" ht="15.75" x14ac:dyDescent="0.3">
      <c r="A265" s="211"/>
      <c r="B265" s="236"/>
      <c r="C265" s="205"/>
      <c r="D265" s="200"/>
      <c r="E265" s="77"/>
    </row>
    <row r="266" spans="1:5" ht="15.75" x14ac:dyDescent="0.3">
      <c r="A266" s="211"/>
      <c r="B266" s="236"/>
      <c r="C266" s="205"/>
      <c r="D266" s="200"/>
      <c r="E266" s="77"/>
    </row>
    <row r="267" spans="1:5" ht="15.75" x14ac:dyDescent="0.3">
      <c r="A267" s="211"/>
      <c r="B267" s="205"/>
      <c r="C267" s="205"/>
      <c r="D267" s="200"/>
      <c r="E267" s="77"/>
    </row>
    <row r="268" spans="1:5" ht="15.75" x14ac:dyDescent="0.3">
      <c r="A268" s="211" t="s">
        <v>125</v>
      </c>
      <c r="B268" s="205"/>
      <c r="C268" s="205"/>
      <c r="D268" s="200"/>
      <c r="E268" s="77"/>
    </row>
    <row r="269" spans="1:5" ht="16.5" x14ac:dyDescent="0.35">
      <c r="A269" s="211" t="s">
        <v>324</v>
      </c>
      <c r="B269" s="260" t="s">
        <v>126</v>
      </c>
      <c r="C269" s="261" t="s">
        <v>24</v>
      </c>
      <c r="D269" s="262" t="s">
        <v>25</v>
      </c>
      <c r="E269" s="77"/>
    </row>
    <row r="270" spans="1:5" ht="16.5" thickBot="1" x14ac:dyDescent="0.35">
      <c r="A270" s="263"/>
      <c r="B270" s="264"/>
      <c r="C270" s="265"/>
      <c r="D270" s="266"/>
      <c r="E270" s="168"/>
    </row>
    <row r="271" spans="1:5" ht="15.75" x14ac:dyDescent="0.3">
      <c r="A271" s="267"/>
      <c r="B271" s="267"/>
      <c r="C271" s="205"/>
      <c r="D271" s="205"/>
    </row>
    <row r="272" spans="1:5" ht="15.75" x14ac:dyDescent="0.3">
      <c r="A272" s="267"/>
      <c r="B272" s="267"/>
      <c r="C272" s="205"/>
      <c r="D272" s="205"/>
    </row>
    <row r="273" spans="1:4" ht="15.75" x14ac:dyDescent="0.3">
      <c r="A273" s="267"/>
      <c r="B273" s="267"/>
      <c r="C273" s="268"/>
      <c r="D273" s="268"/>
    </row>
    <row r="274" spans="1:4" ht="15.75" x14ac:dyDescent="0.3">
      <c r="A274" s="267"/>
      <c r="B274" s="267"/>
      <c r="C274" s="268"/>
      <c r="D274" s="268"/>
    </row>
  </sheetData>
  <mergeCells count="10">
    <mergeCell ref="A2:D2"/>
    <mergeCell ref="A4:D4"/>
    <mergeCell ref="A53:D53"/>
    <mergeCell ref="A55:D55"/>
    <mergeCell ref="A128:D128"/>
    <mergeCell ref="A211:D211"/>
    <mergeCell ref="A213:D213"/>
    <mergeCell ref="A130:D130"/>
    <mergeCell ref="A154:D154"/>
    <mergeCell ref="A156:D156"/>
  </mergeCells>
  <printOptions horizontalCentered="1"/>
  <pageMargins left="0.45" right="0.45" top="0.75" bottom="0.75" header="0.3" footer="0.3"/>
  <pageSetup paperSize="9" scale="69" orientation="portrait" r:id="rId1"/>
  <rowBreaks count="3" manualBreakCount="3">
    <brk id="51" max="4" man="1"/>
    <brk id="124" max="16383" man="1"/>
    <brk id="208" max="4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9"/>
  <sheetViews>
    <sheetView zoomScaleNormal="100" workbookViewId="0">
      <pane ySplit="1" topLeftCell="A2" activePane="bottomLeft" state="frozen"/>
      <selection pane="bottomLeft" activeCell="I18" sqref="I18"/>
    </sheetView>
  </sheetViews>
  <sheetFormatPr defaultColWidth="9.140625" defaultRowHeight="15" x14ac:dyDescent="0.25"/>
  <cols>
    <col min="1" max="1" width="6.5703125" style="74" bestFit="1" customWidth="1"/>
    <col min="2" max="2" width="53" style="74" bestFit="1" customWidth="1"/>
    <col min="3" max="3" width="16" style="269" bestFit="1" customWidth="1"/>
    <col min="4" max="4" width="14.28515625" style="74" bestFit="1" customWidth="1"/>
    <col min="5" max="5" width="15.7109375" style="74" bestFit="1" customWidth="1"/>
    <col min="6" max="6" width="16" style="74" bestFit="1" customWidth="1"/>
    <col min="7" max="7" width="6.140625" style="74" bestFit="1" customWidth="1"/>
    <col min="8" max="8" width="13.140625" style="269" bestFit="1" customWidth="1"/>
    <col min="9" max="9" width="12.28515625" style="74" bestFit="1" customWidth="1"/>
    <col min="10" max="10" width="16" style="269" bestFit="1" customWidth="1"/>
    <col min="11" max="11" width="16" style="74" bestFit="1" customWidth="1"/>
    <col min="12" max="13" width="13.28515625" style="74" bestFit="1" customWidth="1"/>
    <col min="14" max="16384" width="9.140625" style="74"/>
  </cols>
  <sheetData>
    <row r="1" spans="1:13" ht="15.75" x14ac:dyDescent="0.3">
      <c r="A1" s="380" t="s">
        <v>48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270"/>
    </row>
    <row r="2" spans="1:13" ht="15.75" x14ac:dyDescent="0.3">
      <c r="A2" s="271"/>
      <c r="B2" s="272"/>
      <c r="C2" s="273"/>
      <c r="D2" s="274"/>
      <c r="E2" s="274"/>
      <c r="F2" s="274"/>
      <c r="G2" s="274"/>
      <c r="H2" s="275"/>
      <c r="I2" s="274"/>
      <c r="J2" s="276"/>
      <c r="K2" s="274"/>
      <c r="L2" s="277"/>
    </row>
    <row r="3" spans="1:13" ht="15.75" x14ac:dyDescent="0.3">
      <c r="A3" s="382" t="s">
        <v>190</v>
      </c>
      <c r="B3" s="383"/>
      <c r="C3" s="383"/>
      <c r="D3" s="383"/>
      <c r="E3" s="383"/>
      <c r="F3" s="383"/>
      <c r="G3" s="383"/>
      <c r="H3" s="383"/>
      <c r="I3" s="383"/>
      <c r="J3" s="383"/>
      <c r="K3" s="383"/>
      <c r="L3" s="277"/>
    </row>
    <row r="4" spans="1:13" ht="15.75" x14ac:dyDescent="0.3">
      <c r="A4" s="278"/>
      <c r="B4" s="279"/>
      <c r="C4" s="280"/>
      <c r="D4" s="279"/>
      <c r="E4" s="279"/>
      <c r="F4" s="279"/>
      <c r="G4" s="279"/>
      <c r="H4" s="280"/>
      <c r="I4" s="279"/>
      <c r="J4" s="280"/>
      <c r="K4" s="281"/>
      <c r="L4" s="277"/>
    </row>
    <row r="5" spans="1:13" ht="15.75" x14ac:dyDescent="0.3">
      <c r="A5" s="282" t="s">
        <v>127</v>
      </c>
      <c r="B5" s="283" t="s">
        <v>1</v>
      </c>
      <c r="C5" s="384" t="s">
        <v>128</v>
      </c>
      <c r="D5" s="385"/>
      <c r="E5" s="385"/>
      <c r="F5" s="386"/>
      <c r="G5" s="384" t="s">
        <v>306</v>
      </c>
      <c r="H5" s="385"/>
      <c r="I5" s="386"/>
      <c r="J5" s="384" t="s">
        <v>128</v>
      </c>
      <c r="K5" s="386"/>
      <c r="L5" s="277"/>
    </row>
    <row r="6" spans="1:13" ht="15.75" x14ac:dyDescent="0.3">
      <c r="A6" s="284"/>
      <c r="B6" s="285"/>
      <c r="C6" s="286" t="s">
        <v>129</v>
      </c>
      <c r="D6" s="378" t="s">
        <v>345</v>
      </c>
      <c r="E6" s="379"/>
      <c r="F6" s="288" t="s">
        <v>129</v>
      </c>
      <c r="G6" s="287"/>
      <c r="H6" s="289" t="s">
        <v>130</v>
      </c>
      <c r="I6" s="290" t="s">
        <v>131</v>
      </c>
      <c r="J6" s="291" t="s">
        <v>129</v>
      </c>
      <c r="K6" s="290" t="s">
        <v>129</v>
      </c>
      <c r="L6" s="277"/>
    </row>
    <row r="7" spans="1:13" ht="15.75" x14ac:dyDescent="0.3">
      <c r="A7" s="292"/>
      <c r="B7" s="293"/>
      <c r="C7" s="294" t="s">
        <v>308</v>
      </c>
      <c r="D7" s="295" t="s">
        <v>346</v>
      </c>
      <c r="E7" s="293" t="s">
        <v>347</v>
      </c>
      <c r="F7" s="296" t="s">
        <v>309</v>
      </c>
      <c r="G7" s="295"/>
      <c r="H7" s="294" t="s">
        <v>132</v>
      </c>
      <c r="I7" s="296"/>
      <c r="J7" s="297" t="s">
        <v>309</v>
      </c>
      <c r="K7" s="296" t="s">
        <v>302</v>
      </c>
      <c r="L7" s="277"/>
    </row>
    <row r="8" spans="1:13" ht="15.75" x14ac:dyDescent="0.3">
      <c r="A8" s="298"/>
      <c r="B8" s="299"/>
      <c r="C8" s="300"/>
      <c r="D8" s="301"/>
      <c r="E8" s="299"/>
      <c r="F8" s="76"/>
      <c r="G8" s="301"/>
      <c r="H8" s="300"/>
      <c r="I8" s="301"/>
      <c r="J8" s="93"/>
      <c r="K8" s="299"/>
      <c r="L8" s="277"/>
    </row>
    <row r="9" spans="1:13" ht="15.75" x14ac:dyDescent="0.3">
      <c r="A9" s="302">
        <v>1</v>
      </c>
      <c r="B9" s="303" t="s">
        <v>133</v>
      </c>
      <c r="C9" s="304">
        <v>1108337</v>
      </c>
      <c r="D9" s="305">
        <v>0</v>
      </c>
      <c r="E9" s="305">
        <v>0</v>
      </c>
      <c r="F9" s="304">
        <f>SUM(C9:E9)</f>
        <v>1108337</v>
      </c>
      <c r="G9" s="305">
        <v>0</v>
      </c>
      <c r="H9" s="305">
        <v>0</v>
      </c>
      <c r="I9" s="305">
        <v>0</v>
      </c>
      <c r="J9" s="306">
        <f>F9-H9</f>
        <v>1108337</v>
      </c>
      <c r="K9" s="304">
        <v>1108337</v>
      </c>
      <c r="L9" s="113"/>
      <c r="M9" s="101"/>
    </row>
    <row r="10" spans="1:13" ht="15.75" x14ac:dyDescent="0.3">
      <c r="A10" s="302"/>
      <c r="B10" s="303"/>
      <c r="C10" s="304">
        <v>0</v>
      </c>
      <c r="D10" s="306"/>
      <c r="E10" s="305"/>
      <c r="F10" s="304">
        <f t="shared" ref="F10:F70" si="0">SUM(C10:E10)</f>
        <v>0</v>
      </c>
      <c r="G10" s="306"/>
      <c r="H10" s="306"/>
      <c r="I10" s="306"/>
      <c r="J10" s="306"/>
      <c r="K10" s="304">
        <v>0</v>
      </c>
      <c r="L10" s="113"/>
      <c r="M10" s="101"/>
    </row>
    <row r="11" spans="1:13" ht="15.75" x14ac:dyDescent="0.3">
      <c r="A11" s="302">
        <v>2</v>
      </c>
      <c r="B11" s="303" t="s">
        <v>134</v>
      </c>
      <c r="C11" s="304">
        <v>8692790.7599999998</v>
      </c>
      <c r="D11" s="353">
        <v>0</v>
      </c>
      <c r="E11" s="306">
        <v>0</v>
      </c>
      <c r="F11" s="304">
        <f>SUM(C11:E11)</f>
        <v>8692790.7599999998</v>
      </c>
      <c r="G11" s="306">
        <v>0.05</v>
      </c>
      <c r="H11" s="306">
        <f>SUM(F11*G11)</f>
        <v>434639.538</v>
      </c>
      <c r="I11" s="306">
        <v>0</v>
      </c>
      <c r="J11" s="306">
        <f t="shared" ref="J11:J60" si="1">F11-H11</f>
        <v>8258151.2220000001</v>
      </c>
      <c r="K11" s="304">
        <v>8692790.7599999998</v>
      </c>
      <c r="L11" s="113"/>
      <c r="M11" s="101"/>
    </row>
    <row r="12" spans="1:13" ht="15.75" x14ac:dyDescent="0.3">
      <c r="A12" s="302"/>
      <c r="B12" s="303"/>
      <c r="C12" s="304">
        <v>0</v>
      </c>
      <c r="D12" s="305"/>
      <c r="E12" s="305"/>
      <c r="F12" s="304">
        <f t="shared" si="0"/>
        <v>0</v>
      </c>
      <c r="G12" s="306"/>
      <c r="H12" s="306"/>
      <c r="I12" s="306"/>
      <c r="J12" s="306">
        <f t="shared" si="1"/>
        <v>0</v>
      </c>
      <c r="K12" s="304">
        <v>0</v>
      </c>
      <c r="L12" s="113"/>
      <c r="M12" s="101"/>
    </row>
    <row r="13" spans="1:13" ht="15.75" x14ac:dyDescent="0.3">
      <c r="A13" s="302">
        <v>3</v>
      </c>
      <c r="B13" s="303" t="s">
        <v>183</v>
      </c>
      <c r="C13" s="304">
        <v>387914.88</v>
      </c>
      <c r="D13" s="306">
        <v>0</v>
      </c>
      <c r="E13" s="305">
        <v>0</v>
      </c>
      <c r="F13" s="304">
        <f>SUM(C13:E13)</f>
        <v>387914.88</v>
      </c>
      <c r="G13" s="306">
        <v>0.15</v>
      </c>
      <c r="H13" s="306">
        <f>SUM(F13*G13)</f>
        <v>58187.231999999996</v>
      </c>
      <c r="I13" s="306">
        <v>0</v>
      </c>
      <c r="J13" s="306">
        <f t="shared" si="1"/>
        <v>329727.64799999999</v>
      </c>
      <c r="K13" s="304">
        <v>387914.88</v>
      </c>
      <c r="L13" s="113"/>
      <c r="M13" s="101"/>
    </row>
    <row r="14" spans="1:13" ht="15.75" x14ac:dyDescent="0.3">
      <c r="A14" s="302"/>
      <c r="B14" s="303"/>
      <c r="C14" s="304">
        <v>0</v>
      </c>
      <c r="D14" s="306"/>
      <c r="E14" s="305"/>
      <c r="F14" s="304">
        <f t="shared" si="0"/>
        <v>0</v>
      </c>
      <c r="G14" s="307"/>
      <c r="H14" s="306"/>
      <c r="I14" s="306"/>
      <c r="J14" s="306">
        <f t="shared" si="1"/>
        <v>0</v>
      </c>
      <c r="K14" s="304">
        <v>0</v>
      </c>
      <c r="L14" s="113"/>
    </row>
    <row r="15" spans="1:13" ht="15.75" x14ac:dyDescent="0.3">
      <c r="A15" s="302">
        <v>4</v>
      </c>
      <c r="B15" s="303" t="s">
        <v>135</v>
      </c>
      <c r="C15" s="304">
        <v>202994.69</v>
      </c>
      <c r="D15" s="306">
        <v>0</v>
      </c>
      <c r="E15" s="305">
        <v>18000</v>
      </c>
      <c r="F15" s="304">
        <f>SUM(C15:E15)</f>
        <v>220994.69</v>
      </c>
      <c r="G15" s="306">
        <v>0.1</v>
      </c>
      <c r="H15" s="306">
        <f>SUM(C15*10%)+SUM(E15*5%)</f>
        <v>21199.469000000001</v>
      </c>
      <c r="I15" s="306">
        <v>0</v>
      </c>
      <c r="J15" s="306">
        <f t="shared" si="1"/>
        <v>199795.22099999999</v>
      </c>
      <c r="K15" s="304">
        <v>202994.69</v>
      </c>
      <c r="L15" s="113"/>
      <c r="M15" s="101"/>
    </row>
    <row r="16" spans="1:13" ht="15.75" x14ac:dyDescent="0.3">
      <c r="A16" s="302"/>
      <c r="B16" s="303"/>
      <c r="C16" s="304"/>
      <c r="D16" s="306"/>
      <c r="E16" s="305"/>
      <c r="F16" s="304">
        <f t="shared" si="0"/>
        <v>0</v>
      </c>
      <c r="G16" s="306"/>
      <c r="H16" s="306"/>
      <c r="I16" s="306"/>
      <c r="J16" s="306">
        <f t="shared" si="1"/>
        <v>0</v>
      </c>
      <c r="K16" s="304"/>
      <c r="L16" s="113"/>
    </row>
    <row r="17" spans="1:13" ht="15.75" x14ac:dyDescent="0.3">
      <c r="A17" s="302">
        <v>5</v>
      </c>
      <c r="B17" s="303" t="s">
        <v>136</v>
      </c>
      <c r="C17" s="304">
        <v>568.6</v>
      </c>
      <c r="D17" s="306">
        <v>0</v>
      </c>
      <c r="E17" s="305">
        <v>0</v>
      </c>
      <c r="F17" s="304">
        <f>SUM(C17:E17)</f>
        <v>568.6</v>
      </c>
      <c r="G17" s="306">
        <v>0.4</v>
      </c>
      <c r="H17" s="306">
        <f>SUM(F17*G17)</f>
        <v>227.44000000000003</v>
      </c>
      <c r="I17" s="306">
        <v>0</v>
      </c>
      <c r="J17" s="306">
        <f t="shared" si="1"/>
        <v>341.15999999999997</v>
      </c>
      <c r="K17" s="304">
        <v>568.6</v>
      </c>
      <c r="L17" s="113"/>
      <c r="M17" s="101"/>
    </row>
    <row r="18" spans="1:13" ht="15.75" x14ac:dyDescent="0.3">
      <c r="A18" s="302"/>
      <c r="B18" s="303"/>
      <c r="C18" s="304">
        <v>0</v>
      </c>
      <c r="D18" s="306"/>
      <c r="E18" s="305"/>
      <c r="F18" s="304">
        <f t="shared" si="0"/>
        <v>0</v>
      </c>
      <c r="G18" s="306"/>
      <c r="H18" s="306"/>
      <c r="I18" s="306"/>
      <c r="J18" s="306">
        <f t="shared" si="1"/>
        <v>0</v>
      </c>
      <c r="K18" s="304">
        <v>0</v>
      </c>
      <c r="L18" s="113"/>
    </row>
    <row r="19" spans="1:13" ht="15.75" x14ac:dyDescent="0.3">
      <c r="A19" s="302">
        <v>6</v>
      </c>
      <c r="B19" s="303" t="s">
        <v>137</v>
      </c>
      <c r="C19" s="304">
        <v>14841.54</v>
      </c>
      <c r="D19" s="306">
        <v>0</v>
      </c>
      <c r="E19" s="305">
        <v>0</v>
      </c>
      <c r="F19" s="304">
        <f>SUM(C19:E19)</f>
        <v>14841.54</v>
      </c>
      <c r="G19" s="306">
        <v>0.15</v>
      </c>
      <c r="H19" s="306">
        <f>SUM(F19*G19)</f>
        <v>2226.2310000000002</v>
      </c>
      <c r="I19" s="306">
        <v>0</v>
      </c>
      <c r="J19" s="306">
        <f t="shared" si="1"/>
        <v>12615.309000000001</v>
      </c>
      <c r="K19" s="304">
        <v>14841.54</v>
      </c>
      <c r="L19" s="113"/>
    </row>
    <row r="20" spans="1:13" ht="15.75" x14ac:dyDescent="0.3">
      <c r="A20" s="302"/>
      <c r="B20" s="303"/>
      <c r="C20" s="304">
        <v>0</v>
      </c>
      <c r="D20" s="306"/>
      <c r="E20" s="305"/>
      <c r="F20" s="304">
        <f t="shared" si="0"/>
        <v>0</v>
      </c>
      <c r="G20" s="307"/>
      <c r="H20" s="306"/>
      <c r="I20" s="306"/>
      <c r="J20" s="306">
        <f t="shared" si="1"/>
        <v>0</v>
      </c>
      <c r="K20" s="304">
        <v>0</v>
      </c>
      <c r="L20" s="113"/>
    </row>
    <row r="21" spans="1:13" ht="15.75" x14ac:dyDescent="0.3">
      <c r="A21" s="302">
        <v>7</v>
      </c>
      <c r="B21" s="303" t="s">
        <v>138</v>
      </c>
      <c r="C21" s="304">
        <f>116500.72-8800</f>
        <v>107700.72</v>
      </c>
      <c r="D21" s="306">
        <v>74300</v>
      </c>
      <c r="E21" s="305">
        <v>0</v>
      </c>
      <c r="F21" s="304">
        <f>SUM(C21:E21)</f>
        <v>182000.72</v>
      </c>
      <c r="G21" s="306">
        <v>0.15</v>
      </c>
      <c r="H21" s="306">
        <f>SUM(F21*G21)</f>
        <v>27300.108</v>
      </c>
      <c r="I21" s="306">
        <v>0</v>
      </c>
      <c r="J21" s="306">
        <f>F21-H21</f>
        <v>154700.61199999999</v>
      </c>
      <c r="K21" s="304">
        <v>116500.72</v>
      </c>
      <c r="L21" s="113"/>
    </row>
    <row r="22" spans="1:13" ht="15.75" x14ac:dyDescent="0.3">
      <c r="A22" s="302"/>
      <c r="B22" s="303"/>
      <c r="C22" s="304">
        <v>0</v>
      </c>
      <c r="D22" s="306"/>
      <c r="E22" s="305"/>
      <c r="F22" s="304">
        <f t="shared" si="0"/>
        <v>0</v>
      </c>
      <c r="G22" s="306"/>
      <c r="H22" s="306"/>
      <c r="I22" s="306"/>
      <c r="J22" s="306">
        <f t="shared" si="1"/>
        <v>0</v>
      </c>
      <c r="K22" s="304">
        <v>0</v>
      </c>
      <c r="L22" s="113"/>
    </row>
    <row r="23" spans="1:13" ht="15.75" x14ac:dyDescent="0.3">
      <c r="A23" s="302">
        <v>8</v>
      </c>
      <c r="B23" s="303" t="s">
        <v>139</v>
      </c>
      <c r="C23" s="304">
        <v>5151.1400000000003</v>
      </c>
      <c r="D23" s="306">
        <v>0</v>
      </c>
      <c r="E23" s="305">
        <v>0</v>
      </c>
      <c r="F23" s="304">
        <f>SUM(C23:E23)</f>
        <v>5151.1400000000003</v>
      </c>
      <c r="G23" s="306">
        <v>0.15</v>
      </c>
      <c r="H23" s="306">
        <f>SUM(F23*G23)</f>
        <v>772.67100000000005</v>
      </c>
      <c r="I23" s="306">
        <v>0</v>
      </c>
      <c r="J23" s="306">
        <f>F23-H23</f>
        <v>4378.4690000000001</v>
      </c>
      <c r="K23" s="306">
        <v>5151.1400000000003</v>
      </c>
      <c r="L23" s="308"/>
    </row>
    <row r="24" spans="1:13" ht="15.75" x14ac:dyDescent="0.3">
      <c r="A24" s="302"/>
      <c r="B24" s="303"/>
      <c r="C24" s="304">
        <v>0</v>
      </c>
      <c r="D24" s="306"/>
      <c r="E24" s="305"/>
      <c r="F24" s="304">
        <f>SUM(C24:E24)</f>
        <v>0</v>
      </c>
      <c r="G24" s="306"/>
      <c r="H24" s="306"/>
      <c r="I24" s="306"/>
      <c r="J24" s="306">
        <f t="shared" si="1"/>
        <v>0</v>
      </c>
      <c r="K24" s="304">
        <v>0</v>
      </c>
      <c r="L24" s="113"/>
    </row>
    <row r="25" spans="1:13" ht="15.75" x14ac:dyDescent="0.3">
      <c r="A25" s="302">
        <v>9</v>
      </c>
      <c r="B25" s="303" t="s">
        <v>140</v>
      </c>
      <c r="C25" s="304">
        <v>10052.92</v>
      </c>
      <c r="D25" s="306">
        <v>0</v>
      </c>
      <c r="E25" s="305">
        <v>0</v>
      </c>
      <c r="F25" s="304">
        <f>SUM(C25:E25)</f>
        <v>10052.92</v>
      </c>
      <c r="G25" s="306">
        <v>0.15</v>
      </c>
      <c r="H25" s="306">
        <f>SUM(F25*G25)</f>
        <v>1507.9379999999999</v>
      </c>
      <c r="I25" s="306">
        <v>0</v>
      </c>
      <c r="J25" s="306">
        <f>F25-H25</f>
        <v>8544.982</v>
      </c>
      <c r="K25" s="304">
        <v>10052.92</v>
      </c>
      <c r="L25" s="113"/>
    </row>
    <row r="26" spans="1:13" ht="15.75" x14ac:dyDescent="0.3">
      <c r="A26" s="302"/>
      <c r="B26" s="303"/>
      <c r="C26" s="304">
        <v>0</v>
      </c>
      <c r="D26" s="306"/>
      <c r="E26" s="305"/>
      <c r="F26" s="304">
        <f t="shared" si="0"/>
        <v>0</v>
      </c>
      <c r="G26" s="306"/>
      <c r="H26" s="306"/>
      <c r="I26" s="306"/>
      <c r="J26" s="306">
        <f t="shared" si="1"/>
        <v>0</v>
      </c>
      <c r="K26" s="304">
        <v>0</v>
      </c>
      <c r="L26" s="77"/>
    </row>
    <row r="27" spans="1:13" ht="15.75" x14ac:dyDescent="0.3">
      <c r="A27" s="302">
        <v>10</v>
      </c>
      <c r="B27" s="303" t="s">
        <v>317</v>
      </c>
      <c r="C27" s="304">
        <v>425667.32</v>
      </c>
      <c r="D27" s="306">
        <v>0</v>
      </c>
      <c r="E27" s="305"/>
      <c r="F27" s="304">
        <f>SUM(C27:E27)</f>
        <v>425667.32</v>
      </c>
      <c r="G27" s="306">
        <v>0.15</v>
      </c>
      <c r="H27" s="306">
        <f>SUM(F27*G27)</f>
        <v>63850.097999999998</v>
      </c>
      <c r="I27" s="306">
        <v>0</v>
      </c>
      <c r="J27" s="306">
        <f>F27-H27</f>
        <v>361817.22200000001</v>
      </c>
      <c r="K27" s="304">
        <v>425667.32</v>
      </c>
      <c r="L27" s="77"/>
    </row>
    <row r="28" spans="1:13" ht="15.75" x14ac:dyDescent="0.3">
      <c r="A28" s="302"/>
      <c r="B28" s="303" t="s">
        <v>16</v>
      </c>
      <c r="C28" s="96"/>
      <c r="D28" s="115"/>
      <c r="E28" s="115"/>
      <c r="F28" s="304">
        <f t="shared" si="0"/>
        <v>0</v>
      </c>
      <c r="G28" s="115"/>
      <c r="H28" s="96"/>
      <c r="I28" s="115"/>
      <c r="J28" s="96"/>
      <c r="K28" s="115"/>
      <c r="L28" s="113"/>
    </row>
    <row r="29" spans="1:13" ht="15.75" x14ac:dyDescent="0.3">
      <c r="A29" s="302">
        <v>11</v>
      </c>
      <c r="B29" s="303" t="s">
        <v>318</v>
      </c>
      <c r="C29" s="304">
        <v>515225</v>
      </c>
      <c r="D29" s="306">
        <v>0</v>
      </c>
      <c r="E29" s="305">
        <v>0</v>
      </c>
      <c r="F29" s="304">
        <f>SUM(C29:E29)</f>
        <v>515225</v>
      </c>
      <c r="G29" s="306">
        <v>0.15</v>
      </c>
      <c r="H29" s="306">
        <f>SUM(F29*G29)</f>
        <v>77283.75</v>
      </c>
      <c r="I29" s="306"/>
      <c r="J29" s="306">
        <f t="shared" si="1"/>
        <v>437941.25</v>
      </c>
      <c r="K29" s="304">
        <v>515225</v>
      </c>
      <c r="L29" s="113"/>
    </row>
    <row r="30" spans="1:13" ht="15.75" x14ac:dyDescent="0.3">
      <c r="A30" s="302"/>
      <c r="B30" s="303"/>
      <c r="C30" s="304">
        <v>0</v>
      </c>
      <c r="D30" s="306"/>
      <c r="E30" s="305"/>
      <c r="F30" s="304">
        <f t="shared" si="0"/>
        <v>0</v>
      </c>
      <c r="G30" s="306"/>
      <c r="H30" s="306"/>
      <c r="I30" s="306"/>
      <c r="J30" s="306">
        <f t="shared" si="1"/>
        <v>0</v>
      </c>
      <c r="K30" s="304">
        <v>0</v>
      </c>
      <c r="L30" s="113"/>
    </row>
    <row r="31" spans="1:13" ht="15.75" x14ac:dyDescent="0.3">
      <c r="A31" s="302">
        <v>12</v>
      </c>
      <c r="B31" s="303" t="s">
        <v>141</v>
      </c>
      <c r="C31" s="304">
        <v>34864.160000000003</v>
      </c>
      <c r="D31" s="306">
        <v>0</v>
      </c>
      <c r="E31" s="305">
        <v>0</v>
      </c>
      <c r="F31" s="304">
        <f>SUM(C31:E31)</f>
        <v>34864.160000000003</v>
      </c>
      <c r="G31" s="306">
        <v>0.15</v>
      </c>
      <c r="H31" s="306">
        <f>SUM(F31*G31)</f>
        <v>5229.6240000000007</v>
      </c>
      <c r="I31" s="306">
        <v>0</v>
      </c>
      <c r="J31" s="306">
        <f t="shared" si="1"/>
        <v>29634.536000000004</v>
      </c>
      <c r="K31" s="304">
        <v>34864.160000000003</v>
      </c>
      <c r="L31" s="77"/>
    </row>
    <row r="32" spans="1:13" ht="15.75" x14ac:dyDescent="0.3">
      <c r="A32" s="298"/>
      <c r="B32" s="303"/>
      <c r="C32" s="304">
        <v>0</v>
      </c>
      <c r="D32" s="306"/>
      <c r="E32" s="305"/>
      <c r="F32" s="304">
        <f t="shared" si="0"/>
        <v>0</v>
      </c>
      <c r="G32" s="307"/>
      <c r="H32" s="306"/>
      <c r="I32" s="306"/>
      <c r="J32" s="306">
        <f t="shared" si="1"/>
        <v>0</v>
      </c>
      <c r="K32" s="304">
        <v>0</v>
      </c>
      <c r="L32" s="113"/>
    </row>
    <row r="33" spans="1:13" ht="15.75" x14ac:dyDescent="0.3">
      <c r="A33" s="302">
        <v>13</v>
      </c>
      <c r="B33" s="303" t="s">
        <v>142</v>
      </c>
      <c r="C33" s="304">
        <v>417.06</v>
      </c>
      <c r="D33" s="306">
        <v>0</v>
      </c>
      <c r="E33" s="305">
        <v>0</v>
      </c>
      <c r="F33" s="304">
        <f>SUM(C33:E33)</f>
        <v>417.06</v>
      </c>
      <c r="G33" s="306">
        <v>0.15</v>
      </c>
      <c r="H33" s="306">
        <f>SUM(F33*G33)</f>
        <v>62.558999999999997</v>
      </c>
      <c r="I33" s="306">
        <v>0</v>
      </c>
      <c r="J33" s="306">
        <f t="shared" si="1"/>
        <v>354.50099999999998</v>
      </c>
      <c r="K33" s="304">
        <v>417.06</v>
      </c>
      <c r="L33" s="113"/>
      <c r="M33" s="101"/>
    </row>
    <row r="34" spans="1:13" ht="15.75" x14ac:dyDescent="0.3">
      <c r="A34" s="302"/>
      <c r="B34" s="303"/>
      <c r="C34" s="304">
        <v>0</v>
      </c>
      <c r="D34" s="306"/>
      <c r="E34" s="305"/>
      <c r="F34" s="304">
        <f t="shared" si="0"/>
        <v>0</v>
      </c>
      <c r="G34" s="306"/>
      <c r="H34" s="306"/>
      <c r="I34" s="306"/>
      <c r="J34" s="306">
        <f t="shared" si="1"/>
        <v>0</v>
      </c>
      <c r="K34" s="304">
        <v>0</v>
      </c>
      <c r="L34" s="113"/>
      <c r="M34" s="101"/>
    </row>
    <row r="35" spans="1:13" ht="15.75" x14ac:dyDescent="0.3">
      <c r="A35" s="302">
        <v>14</v>
      </c>
      <c r="B35" s="303" t="s">
        <v>143</v>
      </c>
      <c r="C35" s="304">
        <v>1015.6</v>
      </c>
      <c r="D35" s="306">
        <v>0</v>
      </c>
      <c r="E35" s="305">
        <v>0</v>
      </c>
      <c r="F35" s="304">
        <f>SUM(C35:E35)</f>
        <v>1015.6</v>
      </c>
      <c r="G35" s="306">
        <v>0.15</v>
      </c>
      <c r="H35" s="306">
        <f>SUM(F35*G35)</f>
        <v>152.34</v>
      </c>
      <c r="I35" s="306">
        <v>0</v>
      </c>
      <c r="J35" s="306">
        <f t="shared" si="1"/>
        <v>863.26</v>
      </c>
      <c r="K35" s="304">
        <v>1015.6</v>
      </c>
      <c r="L35" s="113"/>
    </row>
    <row r="36" spans="1:13" ht="15.75" x14ac:dyDescent="0.3">
      <c r="A36" s="302"/>
      <c r="B36" s="303"/>
      <c r="C36" s="304">
        <v>0</v>
      </c>
      <c r="D36" s="306"/>
      <c r="E36" s="305"/>
      <c r="F36" s="304">
        <f t="shared" si="0"/>
        <v>0</v>
      </c>
      <c r="G36" s="306"/>
      <c r="H36" s="306"/>
      <c r="I36" s="306"/>
      <c r="J36" s="306">
        <f t="shared" si="1"/>
        <v>0</v>
      </c>
      <c r="K36" s="304">
        <v>0</v>
      </c>
      <c r="L36" s="113"/>
    </row>
    <row r="37" spans="1:13" ht="15.75" x14ac:dyDescent="0.3">
      <c r="A37" s="302">
        <v>15</v>
      </c>
      <c r="B37" s="303" t="s">
        <v>144</v>
      </c>
      <c r="C37" s="304">
        <v>16674.73</v>
      </c>
      <c r="D37" s="306">
        <v>15000</v>
      </c>
      <c r="E37" s="305"/>
      <c r="F37" s="304">
        <f>SUM(C37:E37)</f>
        <v>31674.73</v>
      </c>
      <c r="G37" s="306">
        <v>0.15</v>
      </c>
      <c r="H37" s="306">
        <f>SUM(F37*G37)</f>
        <v>4751.2094999999999</v>
      </c>
      <c r="I37" s="306">
        <v>0</v>
      </c>
      <c r="J37" s="306">
        <f t="shared" si="1"/>
        <v>26923.520499999999</v>
      </c>
      <c r="K37" s="304">
        <v>16674.73</v>
      </c>
      <c r="L37" s="113"/>
    </row>
    <row r="38" spans="1:13" ht="15.75" x14ac:dyDescent="0.3">
      <c r="A38" s="302"/>
      <c r="B38" s="303"/>
      <c r="C38" s="304">
        <v>0</v>
      </c>
      <c r="D38" s="306"/>
      <c r="E38" s="305"/>
      <c r="F38" s="304">
        <f t="shared" si="0"/>
        <v>0</v>
      </c>
      <c r="G38" s="306"/>
      <c r="H38" s="306"/>
      <c r="I38" s="306"/>
      <c r="J38" s="306">
        <f t="shared" si="1"/>
        <v>0</v>
      </c>
      <c r="K38" s="304">
        <v>0</v>
      </c>
      <c r="L38" s="113"/>
    </row>
    <row r="39" spans="1:13" ht="15.75" x14ac:dyDescent="0.3">
      <c r="A39" s="302">
        <v>16</v>
      </c>
      <c r="B39" s="303" t="s">
        <v>145</v>
      </c>
      <c r="C39" s="304">
        <v>9936.4699999999993</v>
      </c>
      <c r="D39" s="306">
        <v>0</v>
      </c>
      <c r="E39" s="305">
        <v>0</v>
      </c>
      <c r="F39" s="304">
        <f>SUM(C39:E39)</f>
        <v>9936.4699999999993</v>
      </c>
      <c r="G39" s="306">
        <v>0.15</v>
      </c>
      <c r="H39" s="306">
        <f>SUM(F39*G39)</f>
        <v>1490.4704999999999</v>
      </c>
      <c r="I39" s="306">
        <v>0</v>
      </c>
      <c r="J39" s="306">
        <f t="shared" si="1"/>
        <v>8445.9994999999999</v>
      </c>
      <c r="K39" s="304">
        <v>9936.4699999999993</v>
      </c>
      <c r="L39" s="113"/>
      <c r="M39" s="101"/>
    </row>
    <row r="40" spans="1:13" ht="15.75" x14ac:dyDescent="0.3">
      <c r="A40" s="302"/>
      <c r="B40" s="303"/>
      <c r="C40" s="304">
        <v>0</v>
      </c>
      <c r="D40" s="306"/>
      <c r="E40" s="305"/>
      <c r="F40" s="304">
        <f t="shared" si="0"/>
        <v>0</v>
      </c>
      <c r="G40" s="306"/>
      <c r="H40" s="306"/>
      <c r="I40" s="306"/>
      <c r="J40" s="306">
        <f t="shared" si="1"/>
        <v>0</v>
      </c>
      <c r="K40" s="304">
        <v>0</v>
      </c>
      <c r="L40" s="113"/>
    </row>
    <row r="41" spans="1:13" ht="15.75" x14ac:dyDescent="0.3">
      <c r="A41" s="302">
        <v>17</v>
      </c>
      <c r="B41" s="303" t="s">
        <v>146</v>
      </c>
      <c r="C41" s="304">
        <f>-1069.28+8800-0.94</f>
        <v>7729.7800000000007</v>
      </c>
      <c r="D41" s="306">
        <v>0</v>
      </c>
      <c r="E41" s="305">
        <v>0</v>
      </c>
      <c r="F41" s="304">
        <f>SUM(C41:E41)</f>
        <v>7729.7800000000007</v>
      </c>
      <c r="G41" s="306">
        <v>0.15</v>
      </c>
      <c r="H41" s="306">
        <f>SUM(F41*G41)+0.03</f>
        <v>1159.4970000000001</v>
      </c>
      <c r="I41" s="306">
        <v>0</v>
      </c>
      <c r="J41" s="306">
        <f>F41-H41+0.03+0.95</f>
        <v>6571.2629999999999</v>
      </c>
      <c r="K41" s="304">
        <v>7729.78</v>
      </c>
      <c r="L41" s="113"/>
    </row>
    <row r="42" spans="1:13" ht="15.75" x14ac:dyDescent="0.3">
      <c r="A42" s="302"/>
      <c r="B42" s="303"/>
      <c r="C42" s="304">
        <v>0</v>
      </c>
      <c r="D42" s="306"/>
      <c r="E42" s="305"/>
      <c r="F42" s="304">
        <f t="shared" si="0"/>
        <v>0</v>
      </c>
      <c r="G42" s="306"/>
      <c r="H42" s="306"/>
      <c r="I42" s="306"/>
      <c r="J42" s="306">
        <f t="shared" si="1"/>
        <v>0</v>
      </c>
      <c r="K42" s="304">
        <v>0</v>
      </c>
      <c r="L42" s="113"/>
    </row>
    <row r="43" spans="1:13" ht="15.75" x14ac:dyDescent="0.3">
      <c r="A43" s="302">
        <v>18</v>
      </c>
      <c r="B43" s="303" t="s">
        <v>147</v>
      </c>
      <c r="C43" s="304">
        <v>2153.89</v>
      </c>
      <c r="D43" s="306">
        <v>0</v>
      </c>
      <c r="E43" s="305">
        <v>0</v>
      </c>
      <c r="F43" s="304">
        <f>SUM(C43:E43)</f>
        <v>2153.89</v>
      </c>
      <c r="G43" s="306">
        <v>0.15</v>
      </c>
      <c r="H43" s="306">
        <f>SUM(F43*G43)</f>
        <v>323.08349999999996</v>
      </c>
      <c r="I43" s="306">
        <v>0</v>
      </c>
      <c r="J43" s="306">
        <f>F43-H43</f>
        <v>1830.8064999999999</v>
      </c>
      <c r="K43" s="304">
        <v>2153.89</v>
      </c>
      <c r="L43" s="113"/>
    </row>
    <row r="44" spans="1:13" ht="15.75" x14ac:dyDescent="0.3">
      <c r="A44" s="302"/>
      <c r="B44" s="303"/>
      <c r="C44" s="304">
        <v>0</v>
      </c>
      <c r="D44" s="306"/>
      <c r="E44" s="305"/>
      <c r="F44" s="304">
        <f t="shared" si="0"/>
        <v>0</v>
      </c>
      <c r="G44" s="306"/>
      <c r="H44" s="306"/>
      <c r="I44" s="306"/>
      <c r="J44" s="306">
        <f t="shared" si="1"/>
        <v>0</v>
      </c>
      <c r="K44" s="304">
        <v>0</v>
      </c>
      <c r="L44" s="113"/>
    </row>
    <row r="45" spans="1:13" ht="15.75" x14ac:dyDescent="0.3">
      <c r="A45" s="302">
        <v>19</v>
      </c>
      <c r="B45" s="303" t="s">
        <v>148</v>
      </c>
      <c r="C45" s="304">
        <v>112277.24</v>
      </c>
      <c r="D45" s="306">
        <v>28550</v>
      </c>
      <c r="E45" s="305">
        <v>14000</v>
      </c>
      <c r="F45" s="304">
        <f>SUM(C45:E45)</f>
        <v>154827.24</v>
      </c>
      <c r="G45" s="306">
        <v>0.15</v>
      </c>
      <c r="H45" s="306">
        <f>SUM(C45+D45)*15%+SUM(E45*7.5%)</f>
        <v>22174.085999999999</v>
      </c>
      <c r="I45" s="306">
        <v>0</v>
      </c>
      <c r="J45" s="306">
        <f t="shared" si="1"/>
        <v>132653.15399999998</v>
      </c>
      <c r="K45" s="304">
        <v>112277.24</v>
      </c>
      <c r="L45" s="308"/>
    </row>
    <row r="46" spans="1:13" ht="15.75" x14ac:dyDescent="0.3">
      <c r="A46" s="302"/>
      <c r="B46" s="303"/>
      <c r="C46" s="304">
        <v>0</v>
      </c>
      <c r="D46" s="306"/>
      <c r="E46" s="305"/>
      <c r="F46" s="304">
        <f t="shared" si="0"/>
        <v>0</v>
      </c>
      <c r="G46" s="306"/>
      <c r="H46" s="306"/>
      <c r="I46" s="306"/>
      <c r="J46" s="306">
        <f t="shared" si="1"/>
        <v>0</v>
      </c>
      <c r="K46" s="304">
        <v>0</v>
      </c>
      <c r="L46" s="113"/>
    </row>
    <row r="47" spans="1:13" ht="15.75" x14ac:dyDescent="0.3">
      <c r="A47" s="302">
        <v>20</v>
      </c>
      <c r="B47" s="303" t="s">
        <v>149</v>
      </c>
      <c r="C47" s="304">
        <v>5224.6000000000004</v>
      </c>
      <c r="D47" s="306">
        <v>5500</v>
      </c>
      <c r="E47" s="305">
        <v>0</v>
      </c>
      <c r="F47" s="304">
        <f>SUM(C47:E47)</f>
        <v>10724.6</v>
      </c>
      <c r="G47" s="306">
        <v>0.15</v>
      </c>
      <c r="H47" s="306">
        <f>SUM(F47*G47)</f>
        <v>1608.69</v>
      </c>
      <c r="I47" s="306">
        <v>0</v>
      </c>
      <c r="J47" s="306">
        <f t="shared" si="1"/>
        <v>9115.91</v>
      </c>
      <c r="K47" s="304">
        <v>5224.6000000000004</v>
      </c>
      <c r="L47" s="113"/>
    </row>
    <row r="48" spans="1:13" ht="15.75" x14ac:dyDescent="0.3">
      <c r="A48" s="302"/>
      <c r="B48" s="303"/>
      <c r="C48" s="304">
        <v>0</v>
      </c>
      <c r="D48" s="306"/>
      <c r="E48" s="305"/>
      <c r="F48" s="304">
        <f t="shared" si="0"/>
        <v>0</v>
      </c>
      <c r="G48" s="306"/>
      <c r="H48" s="306"/>
      <c r="I48" s="306"/>
      <c r="J48" s="306">
        <f t="shared" si="1"/>
        <v>0</v>
      </c>
      <c r="K48" s="304">
        <v>0</v>
      </c>
      <c r="L48" s="113"/>
    </row>
    <row r="49" spans="1:12" ht="15.75" x14ac:dyDescent="0.3">
      <c r="A49" s="302">
        <v>21</v>
      </c>
      <c r="B49" s="303" t="s">
        <v>181</v>
      </c>
      <c r="C49" s="304">
        <v>38372.76</v>
      </c>
      <c r="D49" s="306">
        <v>0</v>
      </c>
      <c r="E49" s="305">
        <v>0</v>
      </c>
      <c r="F49" s="304">
        <f>SUM(C49:E49)</f>
        <v>38372.76</v>
      </c>
      <c r="G49" s="306">
        <v>0.15</v>
      </c>
      <c r="H49" s="306">
        <f>SUM(F49*G49)</f>
        <v>5755.9139999999998</v>
      </c>
      <c r="I49" s="306">
        <v>0</v>
      </c>
      <c r="J49" s="306">
        <f t="shared" si="1"/>
        <v>32616.846000000001</v>
      </c>
      <c r="K49" s="304">
        <v>38372.76</v>
      </c>
      <c r="L49" s="113"/>
    </row>
    <row r="50" spans="1:12" ht="15.75" x14ac:dyDescent="0.3">
      <c r="A50" s="302"/>
      <c r="B50" s="303"/>
      <c r="C50" s="304">
        <v>0</v>
      </c>
      <c r="D50" s="306"/>
      <c r="E50" s="305"/>
      <c r="F50" s="304">
        <f>SUM(C50:E50)</f>
        <v>0</v>
      </c>
      <c r="G50" s="306"/>
      <c r="H50" s="306"/>
      <c r="I50" s="306"/>
      <c r="J50" s="306">
        <f t="shared" si="1"/>
        <v>0</v>
      </c>
      <c r="K50" s="304">
        <v>0</v>
      </c>
      <c r="L50" s="113"/>
    </row>
    <row r="51" spans="1:12" ht="15.75" x14ac:dyDescent="0.3">
      <c r="A51" s="302">
        <v>22</v>
      </c>
      <c r="B51" s="303" t="s">
        <v>208</v>
      </c>
      <c r="C51" s="304">
        <v>56760.5</v>
      </c>
      <c r="D51" s="306">
        <v>0</v>
      </c>
      <c r="E51" s="305">
        <v>0</v>
      </c>
      <c r="F51" s="304">
        <f>SUM(C51:E51)</f>
        <v>56760.5</v>
      </c>
      <c r="G51" s="306">
        <v>0.15</v>
      </c>
      <c r="H51" s="306">
        <f>SUM(F51*G51)</f>
        <v>8514.0749999999989</v>
      </c>
      <c r="I51" s="306">
        <v>0</v>
      </c>
      <c r="J51" s="306">
        <f>F51-H51-0.01</f>
        <v>48246.415000000001</v>
      </c>
      <c r="K51" s="304">
        <v>56760.5</v>
      </c>
      <c r="L51" s="113"/>
    </row>
    <row r="52" spans="1:12" ht="15.75" x14ac:dyDescent="0.3">
      <c r="A52" s="302"/>
      <c r="B52" s="303"/>
      <c r="C52" s="304">
        <v>0</v>
      </c>
      <c r="D52" s="306"/>
      <c r="E52" s="305"/>
      <c r="F52" s="304">
        <f t="shared" si="0"/>
        <v>0</v>
      </c>
      <c r="G52" s="306"/>
      <c r="H52" s="306"/>
      <c r="I52" s="306"/>
      <c r="J52" s="306">
        <f t="shared" si="1"/>
        <v>0</v>
      </c>
      <c r="K52" s="304">
        <v>0</v>
      </c>
      <c r="L52" s="113"/>
    </row>
    <row r="53" spans="1:12" ht="15.75" x14ac:dyDescent="0.3">
      <c r="A53" s="302">
        <v>23</v>
      </c>
      <c r="B53" s="303" t="s">
        <v>192</v>
      </c>
      <c r="C53" s="304">
        <v>9850.26</v>
      </c>
      <c r="D53" s="306">
        <v>0</v>
      </c>
      <c r="E53" s="305">
        <v>0</v>
      </c>
      <c r="F53" s="304">
        <f>SUM(C53:E53)</f>
        <v>9850.26</v>
      </c>
      <c r="G53" s="306">
        <v>0.15</v>
      </c>
      <c r="H53" s="306">
        <f>SUM(F53*G53)</f>
        <v>1477.539</v>
      </c>
      <c r="I53" s="306">
        <v>0</v>
      </c>
      <c r="J53" s="306">
        <f t="shared" si="1"/>
        <v>8372.7209999999995</v>
      </c>
      <c r="K53" s="304">
        <v>9850.26</v>
      </c>
      <c r="L53" s="113"/>
    </row>
    <row r="54" spans="1:12" ht="15.75" x14ac:dyDescent="0.3">
      <c r="A54" s="302"/>
      <c r="B54" s="303"/>
      <c r="C54" s="304">
        <v>0</v>
      </c>
      <c r="D54" s="306"/>
      <c r="E54" s="305"/>
      <c r="F54" s="304">
        <f t="shared" si="0"/>
        <v>0</v>
      </c>
      <c r="G54" s="306"/>
      <c r="H54" s="306"/>
      <c r="I54" s="306"/>
      <c r="J54" s="306">
        <f t="shared" si="1"/>
        <v>0</v>
      </c>
      <c r="K54" s="304">
        <v>0</v>
      </c>
      <c r="L54" s="113"/>
    </row>
    <row r="55" spans="1:12" ht="15.75" x14ac:dyDescent="0.3">
      <c r="A55" s="302">
        <v>24</v>
      </c>
      <c r="B55" s="303" t="s">
        <v>268</v>
      </c>
      <c r="C55" s="304">
        <v>13364.92</v>
      </c>
      <c r="D55" s="306">
        <v>0</v>
      </c>
      <c r="E55" s="305">
        <v>0</v>
      </c>
      <c r="F55" s="304">
        <f>SUM(C55:E55)</f>
        <v>13364.92</v>
      </c>
      <c r="G55" s="306">
        <v>0.15</v>
      </c>
      <c r="H55" s="306">
        <f>SUM(F55*G55)</f>
        <v>2004.7379999999998</v>
      </c>
      <c r="I55" s="306">
        <v>0</v>
      </c>
      <c r="J55" s="306">
        <f t="shared" si="1"/>
        <v>11360.182000000001</v>
      </c>
      <c r="K55" s="304">
        <v>13364.92</v>
      </c>
      <c r="L55" s="113"/>
    </row>
    <row r="56" spans="1:12" ht="15.75" x14ac:dyDescent="0.3">
      <c r="A56" s="302"/>
      <c r="B56" s="303"/>
      <c r="C56" s="304">
        <v>0</v>
      </c>
      <c r="D56" s="306"/>
      <c r="E56" s="305"/>
      <c r="F56" s="304">
        <f t="shared" si="0"/>
        <v>0</v>
      </c>
      <c r="G56" s="306"/>
      <c r="H56" s="306"/>
      <c r="I56" s="306"/>
      <c r="J56" s="306">
        <f t="shared" si="1"/>
        <v>0</v>
      </c>
      <c r="K56" s="304">
        <v>0</v>
      </c>
      <c r="L56" s="113"/>
    </row>
    <row r="57" spans="1:12" ht="15.75" x14ac:dyDescent="0.3">
      <c r="A57" s="302">
        <v>25</v>
      </c>
      <c r="B57" s="303" t="s">
        <v>270</v>
      </c>
      <c r="C57" s="304">
        <v>26694.5</v>
      </c>
      <c r="D57" s="306">
        <v>0</v>
      </c>
      <c r="E57" s="305">
        <v>0</v>
      </c>
      <c r="F57" s="304">
        <f>SUM(C57:E57)</f>
        <v>26694.5</v>
      </c>
      <c r="G57" s="306">
        <v>0.15</v>
      </c>
      <c r="H57" s="306">
        <f>SUM(F57*G57)</f>
        <v>4004.1749999999997</v>
      </c>
      <c r="I57" s="306">
        <v>0</v>
      </c>
      <c r="J57" s="306">
        <f>F57-H57-0.01</f>
        <v>22690.315000000002</v>
      </c>
      <c r="K57" s="304">
        <v>26694.5</v>
      </c>
      <c r="L57" s="113"/>
    </row>
    <row r="58" spans="1:12" ht="15.75" x14ac:dyDescent="0.3">
      <c r="A58" s="302"/>
      <c r="B58" s="303"/>
      <c r="C58" s="304">
        <v>0</v>
      </c>
      <c r="D58" s="306"/>
      <c r="E58" s="305"/>
      <c r="F58" s="304">
        <f t="shared" si="0"/>
        <v>0</v>
      </c>
      <c r="G58" s="306"/>
      <c r="H58" s="306"/>
      <c r="I58" s="306"/>
      <c r="J58" s="306">
        <f t="shared" si="1"/>
        <v>0</v>
      </c>
      <c r="K58" s="304">
        <v>0</v>
      </c>
      <c r="L58" s="113"/>
    </row>
    <row r="59" spans="1:12" ht="15.75" x14ac:dyDescent="0.3">
      <c r="A59" s="302">
        <v>26</v>
      </c>
      <c r="B59" s="303" t="s">
        <v>272</v>
      </c>
      <c r="C59" s="304">
        <v>15839.01</v>
      </c>
      <c r="D59" s="306">
        <v>0</v>
      </c>
      <c r="E59" s="305">
        <v>31500</v>
      </c>
      <c r="F59" s="304">
        <f>SUM(C59:E59)</f>
        <v>47339.01</v>
      </c>
      <c r="G59" s="306">
        <v>0.15</v>
      </c>
      <c r="H59" s="306">
        <f>SUM(C59+D59)*15%+SUM(E59*7.5%)</f>
        <v>4738.3514999999998</v>
      </c>
      <c r="I59" s="306">
        <v>0</v>
      </c>
      <c r="J59" s="306">
        <f>F59-H59</f>
        <v>42600.658500000005</v>
      </c>
      <c r="K59" s="304">
        <v>15839.01</v>
      </c>
      <c r="L59" s="309"/>
    </row>
    <row r="60" spans="1:12" ht="15.75" x14ac:dyDescent="0.3">
      <c r="A60" s="302"/>
      <c r="B60" s="303"/>
      <c r="C60" s="304"/>
      <c r="D60" s="306"/>
      <c r="E60" s="305"/>
      <c r="F60" s="304">
        <f t="shared" si="0"/>
        <v>0</v>
      </c>
      <c r="G60" s="306"/>
      <c r="H60" s="306"/>
      <c r="I60" s="306"/>
      <c r="J60" s="306">
        <f t="shared" si="1"/>
        <v>0</v>
      </c>
      <c r="K60" s="304"/>
      <c r="L60" s="113"/>
    </row>
    <row r="61" spans="1:12" ht="15.75" x14ac:dyDescent="0.3">
      <c r="A61" s="302">
        <v>27</v>
      </c>
      <c r="B61" s="303" t="s">
        <v>303</v>
      </c>
      <c r="C61" s="304">
        <v>8570.7000000000007</v>
      </c>
      <c r="D61" s="306">
        <v>0</v>
      </c>
      <c r="E61" s="305">
        <v>0</v>
      </c>
      <c r="F61" s="304">
        <f>SUM(C61:E61)</f>
        <v>8570.7000000000007</v>
      </c>
      <c r="G61" s="306">
        <v>0.15</v>
      </c>
      <c r="H61" s="306">
        <f>SUM(F61*G61)</f>
        <v>1285.605</v>
      </c>
      <c r="I61" s="306">
        <v>0</v>
      </c>
      <c r="J61" s="306">
        <f>F61-H61-0.01</f>
        <v>7285.0850000000009</v>
      </c>
      <c r="K61" s="304">
        <v>8570.7000000000007</v>
      </c>
      <c r="L61" s="113"/>
    </row>
    <row r="62" spans="1:12" ht="15.75" x14ac:dyDescent="0.3">
      <c r="A62" s="302"/>
      <c r="B62" s="303"/>
      <c r="C62" s="304"/>
      <c r="D62" s="306"/>
      <c r="E62" s="305"/>
      <c r="F62" s="304">
        <f t="shared" si="0"/>
        <v>0</v>
      </c>
      <c r="G62" s="306"/>
      <c r="H62" s="306"/>
      <c r="I62" s="306"/>
      <c r="J62" s="306"/>
      <c r="K62" s="304"/>
      <c r="L62" s="113"/>
    </row>
    <row r="63" spans="1:12" ht="15.75" x14ac:dyDescent="0.3">
      <c r="A63" s="302">
        <v>28</v>
      </c>
      <c r="B63" s="303" t="s">
        <v>310</v>
      </c>
      <c r="C63" s="304"/>
      <c r="D63" s="306">
        <v>0</v>
      </c>
      <c r="E63" s="305">
        <v>8000</v>
      </c>
      <c r="F63" s="304">
        <f>SUM(C63:E63)</f>
        <v>8000</v>
      </c>
      <c r="G63" s="306">
        <v>0.15</v>
      </c>
      <c r="H63" s="306">
        <f>SUM(F63*G63)/2</f>
        <v>600</v>
      </c>
      <c r="I63" s="306"/>
      <c r="J63" s="306">
        <f>F63-H63</f>
        <v>7400</v>
      </c>
      <c r="K63" s="304"/>
      <c r="L63" s="113"/>
    </row>
    <row r="64" spans="1:12" ht="15.75" x14ac:dyDescent="0.3">
      <c r="A64" s="302"/>
      <c r="B64" s="303"/>
      <c r="C64" s="304"/>
      <c r="D64" s="306"/>
      <c r="E64" s="305"/>
      <c r="F64" s="304">
        <f t="shared" si="0"/>
        <v>0</v>
      </c>
      <c r="G64" s="306"/>
      <c r="H64" s="306"/>
      <c r="I64" s="306"/>
      <c r="J64" s="306"/>
      <c r="K64" s="304"/>
      <c r="L64" s="113"/>
    </row>
    <row r="65" spans="1:12" ht="15.75" x14ac:dyDescent="0.3">
      <c r="A65" s="302">
        <v>29</v>
      </c>
      <c r="B65" s="310" t="s">
        <v>311</v>
      </c>
      <c r="C65" s="304"/>
      <c r="D65" s="306">
        <v>0</v>
      </c>
      <c r="E65" s="311">
        <v>10025</v>
      </c>
      <c r="F65" s="304">
        <f>SUM(C65:E65)</f>
        <v>10025</v>
      </c>
      <c r="G65" s="306">
        <v>0.15</v>
      </c>
      <c r="H65" s="306">
        <f>SUM(F65*G65)/2</f>
        <v>751.875</v>
      </c>
      <c r="I65" s="306"/>
      <c r="J65" s="306">
        <f>F65-H65-0.01</f>
        <v>9273.1149999999998</v>
      </c>
      <c r="K65" s="306"/>
      <c r="L65" s="113"/>
    </row>
    <row r="66" spans="1:12" ht="15.75" x14ac:dyDescent="0.3">
      <c r="A66" s="302"/>
      <c r="B66" s="312"/>
      <c r="C66" s="313"/>
      <c r="D66" s="306"/>
      <c r="E66" s="314"/>
      <c r="F66" s="304">
        <f t="shared" si="0"/>
        <v>0</v>
      </c>
      <c r="G66" s="306"/>
      <c r="H66" s="306"/>
      <c r="I66" s="306"/>
      <c r="J66" s="306"/>
      <c r="K66" s="304"/>
      <c r="L66" s="113"/>
    </row>
    <row r="67" spans="1:12" ht="15.75" x14ac:dyDescent="0.3">
      <c r="A67" s="302">
        <v>30</v>
      </c>
      <c r="B67" s="312" t="s">
        <v>312</v>
      </c>
      <c r="C67" s="313">
        <v>93919.5</v>
      </c>
      <c r="D67" s="306">
        <v>46500</v>
      </c>
      <c r="E67" s="311"/>
      <c r="F67" s="304">
        <f>SUM(C67:E67)</f>
        <v>140419.5</v>
      </c>
      <c r="G67" s="306">
        <v>0.15</v>
      </c>
      <c r="H67" s="306">
        <f>SUM(F67*G67)</f>
        <v>21062.924999999999</v>
      </c>
      <c r="I67" s="306"/>
      <c r="J67" s="306">
        <f>F67-H67-0.01</f>
        <v>119356.565</v>
      </c>
      <c r="K67" s="304">
        <v>93919.5</v>
      </c>
      <c r="L67" s="113"/>
    </row>
    <row r="68" spans="1:12" ht="15.75" x14ac:dyDescent="0.3">
      <c r="A68" s="302"/>
      <c r="B68" s="312"/>
      <c r="C68" s="306"/>
      <c r="D68" s="306"/>
      <c r="E68" s="311"/>
      <c r="F68" s="304">
        <f t="shared" si="0"/>
        <v>0</v>
      </c>
      <c r="G68" s="306"/>
      <c r="H68" s="306"/>
      <c r="I68" s="306"/>
      <c r="J68" s="306"/>
      <c r="K68" s="304"/>
      <c r="L68" s="113"/>
    </row>
    <row r="69" spans="1:12" ht="15.75" x14ac:dyDescent="0.3">
      <c r="A69" s="302">
        <v>31</v>
      </c>
      <c r="B69" s="312" t="s">
        <v>316</v>
      </c>
      <c r="C69" s="306"/>
      <c r="D69" s="306">
        <v>0</v>
      </c>
      <c r="E69" s="311">
        <v>730000</v>
      </c>
      <c r="F69" s="304">
        <f>SUM(C69:E69)</f>
        <v>730000</v>
      </c>
      <c r="G69" s="306">
        <v>0.15</v>
      </c>
      <c r="H69" s="306">
        <f>SUM(F69*G69)/2</f>
        <v>54750</v>
      </c>
      <c r="I69" s="306"/>
      <c r="J69" s="306">
        <f>F69-H69</f>
        <v>675250</v>
      </c>
      <c r="K69" s="304"/>
      <c r="L69" s="113"/>
    </row>
    <row r="70" spans="1:12" ht="15.75" x14ac:dyDescent="0.3">
      <c r="A70" s="302"/>
      <c r="B70" s="315"/>
      <c r="C70" s="316"/>
      <c r="D70" s="316"/>
      <c r="E70" s="317"/>
      <c r="F70" s="304">
        <f t="shared" si="0"/>
        <v>0</v>
      </c>
      <c r="G70" s="316"/>
      <c r="H70" s="316"/>
      <c r="I70" s="316"/>
      <c r="J70" s="316"/>
      <c r="K70" s="318"/>
      <c r="L70" s="113"/>
    </row>
    <row r="71" spans="1:12" ht="16.5" thickBot="1" x14ac:dyDescent="0.35">
      <c r="A71" s="319"/>
      <c r="B71" s="320" t="s">
        <v>326</v>
      </c>
      <c r="C71" s="321">
        <f>SUM(C8:C70)</f>
        <v>11924910.25</v>
      </c>
      <c r="D71" s="321">
        <f>SUM(D8:D70)</f>
        <v>169850</v>
      </c>
      <c r="E71" s="321">
        <f>SUM(E8:E70)</f>
        <v>811525</v>
      </c>
      <c r="F71" s="321">
        <f>SUM(F9:F69)</f>
        <v>12906285.25</v>
      </c>
      <c r="G71" s="321"/>
      <c r="H71" s="321">
        <f>SUM(H8:H70)</f>
        <v>829091.23199999984</v>
      </c>
      <c r="I71" s="321">
        <f>SUM(I9:I65)</f>
        <v>0</v>
      </c>
      <c r="J71" s="321">
        <f>SUM(J9:J70)-0.93</f>
        <v>12077194.018000005</v>
      </c>
      <c r="K71" s="321">
        <f>SUM(K9:K69)</f>
        <v>11933710.25</v>
      </c>
      <c r="L71" s="113"/>
    </row>
    <row r="72" spans="1:12" ht="16.5" thickTop="1" x14ac:dyDescent="0.3">
      <c r="A72" s="298"/>
      <c r="B72" s="322" t="s">
        <v>16</v>
      </c>
      <c r="C72" s="323"/>
      <c r="D72" s="322"/>
      <c r="E72" s="322"/>
      <c r="F72" s="322"/>
      <c r="G72" s="322"/>
      <c r="H72" s="323"/>
      <c r="I72" s="322"/>
      <c r="J72" s="323"/>
      <c r="K72" s="322"/>
      <c r="L72" s="277"/>
    </row>
    <row r="73" spans="1:12" ht="16.5" thickBot="1" x14ac:dyDescent="0.35">
      <c r="A73" s="324" t="s">
        <v>150</v>
      </c>
      <c r="B73" s="325" t="s">
        <v>151</v>
      </c>
      <c r="C73" s="326"/>
      <c r="D73" s="325"/>
      <c r="E73" s="325"/>
      <c r="F73" s="325"/>
      <c r="G73" s="325"/>
      <c r="H73" s="326"/>
      <c r="I73" s="325"/>
      <c r="J73" s="327">
        <v>0</v>
      </c>
      <c r="K73" s="325"/>
      <c r="L73" s="328"/>
    </row>
    <row r="74" spans="1:12" ht="15.75" x14ac:dyDescent="0.3">
      <c r="A74" s="329"/>
      <c r="B74" s="329"/>
      <c r="C74" s="330"/>
      <c r="D74" s="329"/>
      <c r="E74" s="329"/>
      <c r="F74" s="329"/>
      <c r="G74" s="329"/>
      <c r="H74" s="331"/>
      <c r="I74" s="329"/>
      <c r="J74" s="331"/>
      <c r="K74" s="329"/>
      <c r="L74" s="332"/>
    </row>
    <row r="75" spans="1:12" ht="15.75" x14ac:dyDescent="0.3">
      <c r="A75" s="329"/>
      <c r="B75" s="329"/>
      <c r="C75" s="333" t="s">
        <v>16</v>
      </c>
      <c r="D75" s="334"/>
      <c r="E75" s="329"/>
      <c r="F75" s="329"/>
      <c r="G75" s="329"/>
      <c r="H75" s="330"/>
      <c r="I75" s="335"/>
      <c r="J75" s="331">
        <v>0</v>
      </c>
      <c r="K75" s="329"/>
    </row>
    <row r="76" spans="1:12" ht="15.75" x14ac:dyDescent="0.3">
      <c r="A76" s="329"/>
      <c r="B76" s="329"/>
      <c r="C76" s="333" t="s">
        <v>16</v>
      </c>
      <c r="D76" s="329"/>
      <c r="E76" s="329"/>
      <c r="F76" s="329"/>
      <c r="G76" s="334"/>
      <c r="H76" s="336"/>
      <c r="I76" s="329"/>
      <c r="J76" s="331"/>
      <c r="K76" s="329"/>
    </row>
    <row r="77" spans="1:12" ht="15.75" x14ac:dyDescent="0.3">
      <c r="A77" s="329"/>
      <c r="B77" s="329"/>
      <c r="C77" s="330"/>
      <c r="D77" s="334"/>
      <c r="E77" s="329"/>
      <c r="F77" s="329"/>
      <c r="G77" s="329"/>
      <c r="H77" s="333"/>
      <c r="I77" s="335"/>
      <c r="J77" s="331"/>
      <c r="K77" s="329"/>
    </row>
    <row r="78" spans="1:12" ht="15.75" x14ac:dyDescent="0.3">
      <c r="A78" s="329"/>
      <c r="B78" s="329"/>
      <c r="C78" s="330"/>
      <c r="D78" s="329"/>
      <c r="E78" s="329"/>
      <c r="F78" s="329"/>
      <c r="G78" s="334"/>
      <c r="H78" s="336"/>
      <c r="I78" s="329"/>
      <c r="J78" s="331"/>
      <c r="K78" s="329"/>
    </row>
    <row r="79" spans="1:12" ht="15.75" x14ac:dyDescent="0.3">
      <c r="A79" s="329"/>
      <c r="B79" s="329"/>
      <c r="C79" s="330"/>
      <c r="D79" s="329"/>
      <c r="E79" s="329"/>
      <c r="F79" s="329"/>
      <c r="G79" s="329"/>
      <c r="H79" s="330"/>
      <c r="I79" s="329"/>
      <c r="J79" s="330"/>
      <c r="K79" s="329"/>
    </row>
    <row r="80" spans="1:12" ht="15.75" x14ac:dyDescent="0.3">
      <c r="A80" s="329"/>
      <c r="B80" s="329"/>
      <c r="C80" s="330"/>
      <c r="D80" s="329"/>
      <c r="E80" s="329"/>
      <c r="F80" s="329"/>
      <c r="G80" s="334"/>
      <c r="H80" s="330"/>
      <c r="I80" s="334"/>
      <c r="J80" s="330"/>
      <c r="K80" s="329"/>
    </row>
    <row r="81" spans="1:11" ht="15.75" x14ac:dyDescent="0.3">
      <c r="A81" s="329"/>
      <c r="B81" s="329"/>
      <c r="C81" s="330"/>
      <c r="D81" s="329"/>
      <c r="E81" s="329"/>
      <c r="F81" s="329"/>
      <c r="G81" s="329"/>
      <c r="H81" s="330"/>
      <c r="I81" s="329"/>
      <c r="J81" s="330"/>
      <c r="K81" s="329"/>
    </row>
    <row r="82" spans="1:11" ht="15.75" x14ac:dyDescent="0.3">
      <c r="A82" s="329"/>
      <c r="B82" s="329"/>
      <c r="C82" s="331"/>
      <c r="D82" s="329"/>
      <c r="E82" s="329"/>
      <c r="F82" s="329"/>
      <c r="G82" s="329"/>
      <c r="H82" s="330"/>
      <c r="I82" s="329"/>
      <c r="J82" s="330"/>
      <c r="K82" s="329"/>
    </row>
    <row r="83" spans="1:11" ht="15.75" x14ac:dyDescent="0.3">
      <c r="A83" s="332"/>
      <c r="B83" s="329"/>
      <c r="C83" s="330"/>
      <c r="D83" s="329"/>
      <c r="E83" s="329"/>
      <c r="F83" s="329"/>
      <c r="G83" s="329"/>
      <c r="H83" s="330"/>
      <c r="I83" s="329"/>
      <c r="J83" s="330"/>
      <c r="K83" s="329"/>
    </row>
    <row r="84" spans="1:11" ht="15.75" x14ac:dyDescent="0.3">
      <c r="A84" s="332"/>
      <c r="B84" s="329"/>
      <c r="C84" s="330"/>
      <c r="D84" s="329"/>
      <c r="E84" s="329"/>
      <c r="F84" s="335"/>
      <c r="G84" s="329"/>
      <c r="H84" s="331"/>
      <c r="I84" s="335"/>
      <c r="J84" s="330"/>
      <c r="K84" s="335"/>
    </row>
    <row r="85" spans="1:11" ht="15.75" x14ac:dyDescent="0.3">
      <c r="A85" s="329"/>
      <c r="B85" s="329"/>
      <c r="C85" s="330"/>
      <c r="D85" s="329"/>
      <c r="E85" s="329"/>
      <c r="F85" s="329"/>
      <c r="G85" s="329"/>
      <c r="H85" s="330"/>
      <c r="I85" s="329"/>
      <c r="J85" s="330"/>
      <c r="K85" s="329"/>
    </row>
    <row r="86" spans="1:11" ht="15.75" x14ac:dyDescent="0.3">
      <c r="A86" s="329"/>
      <c r="B86" s="329"/>
      <c r="C86" s="330"/>
      <c r="D86" s="329"/>
      <c r="E86" s="329"/>
      <c r="F86" s="329"/>
      <c r="G86" s="329"/>
      <c r="H86" s="330"/>
      <c r="I86" s="329"/>
      <c r="J86" s="330"/>
      <c r="K86" s="329"/>
    </row>
    <row r="87" spans="1:11" ht="15.75" x14ac:dyDescent="0.3">
      <c r="A87" s="329"/>
      <c r="B87" s="329"/>
      <c r="C87" s="330"/>
      <c r="D87" s="329"/>
      <c r="E87" s="329"/>
      <c r="F87" s="329"/>
      <c r="G87" s="329"/>
      <c r="H87" s="330"/>
      <c r="I87" s="329"/>
      <c r="J87" s="330"/>
      <c r="K87" s="329"/>
    </row>
    <row r="88" spans="1:11" ht="15.75" x14ac:dyDescent="0.3">
      <c r="A88" s="329"/>
      <c r="B88" s="329"/>
      <c r="C88" s="330"/>
      <c r="D88" s="329"/>
      <c r="E88" s="329"/>
      <c r="F88" s="335"/>
      <c r="G88" s="329"/>
      <c r="H88" s="330"/>
      <c r="I88" s="329"/>
      <c r="J88" s="330"/>
      <c r="K88" s="329"/>
    </row>
    <row r="89" spans="1:11" ht="15.75" x14ac:dyDescent="0.3">
      <c r="A89" s="329"/>
      <c r="B89" s="329"/>
      <c r="C89" s="330"/>
      <c r="D89" s="329"/>
      <c r="E89" s="329"/>
      <c r="F89" s="329"/>
      <c r="G89" s="329"/>
      <c r="H89" s="330"/>
      <c r="I89" s="329"/>
      <c r="J89" s="330"/>
      <c r="K89" s="329"/>
    </row>
    <row r="90" spans="1:11" ht="15.75" x14ac:dyDescent="0.3">
      <c r="A90" s="329"/>
      <c r="B90" s="329"/>
      <c r="C90" s="330"/>
      <c r="D90" s="329"/>
      <c r="E90" s="329"/>
      <c r="F90" s="329"/>
      <c r="G90" s="329"/>
      <c r="H90" s="330"/>
      <c r="I90" s="329"/>
      <c r="J90" s="330"/>
      <c r="K90" s="329"/>
    </row>
    <row r="91" spans="1:11" ht="15.75" x14ac:dyDescent="0.3">
      <c r="A91" s="329"/>
      <c r="B91" s="329"/>
      <c r="C91" s="330"/>
      <c r="D91" s="329"/>
      <c r="E91" s="329"/>
      <c r="F91" s="329"/>
      <c r="G91" s="329"/>
      <c r="H91" s="330"/>
      <c r="I91" s="329"/>
      <c r="J91" s="330"/>
      <c r="K91" s="329"/>
    </row>
    <row r="92" spans="1:11" ht="15.75" x14ac:dyDescent="0.3">
      <c r="A92" s="329"/>
      <c r="B92" s="329"/>
      <c r="C92" s="330"/>
      <c r="D92" s="329"/>
      <c r="E92" s="329"/>
      <c r="F92" s="329"/>
      <c r="G92" s="329"/>
      <c r="H92" s="330"/>
      <c r="I92" s="329"/>
      <c r="J92" s="330"/>
      <c r="K92" s="329"/>
    </row>
    <row r="93" spans="1:11" ht="15.75" x14ac:dyDescent="0.3">
      <c r="A93" s="329"/>
      <c r="B93" s="329"/>
      <c r="C93" s="330"/>
      <c r="D93" s="329"/>
      <c r="E93" s="329"/>
      <c r="F93" s="329"/>
      <c r="G93" s="329"/>
      <c r="H93" s="330"/>
      <c r="I93" s="329"/>
      <c r="J93" s="330"/>
      <c r="K93" s="329"/>
    </row>
    <row r="94" spans="1:11" ht="15.75" x14ac:dyDescent="0.3">
      <c r="A94" s="329"/>
      <c r="B94" s="329"/>
      <c r="C94" s="330"/>
      <c r="D94" s="329"/>
      <c r="E94" s="329"/>
      <c r="F94" s="329"/>
      <c r="G94" s="329"/>
      <c r="H94" s="330"/>
      <c r="I94" s="329"/>
      <c r="J94" s="330"/>
      <c r="K94" s="329"/>
    </row>
    <row r="95" spans="1:11" ht="15.75" x14ac:dyDescent="0.3">
      <c r="A95" s="329"/>
      <c r="B95" s="329"/>
      <c r="C95" s="330"/>
      <c r="D95" s="329"/>
      <c r="E95" s="329"/>
      <c r="F95" s="329"/>
      <c r="G95" s="329"/>
      <c r="H95" s="330"/>
      <c r="I95" s="329"/>
      <c r="J95" s="330"/>
      <c r="K95" s="329"/>
    </row>
    <row r="96" spans="1:11" ht="15.75" x14ac:dyDescent="0.3">
      <c r="A96" s="329"/>
      <c r="B96" s="329"/>
      <c r="C96" s="330"/>
      <c r="D96" s="329"/>
      <c r="E96" s="329"/>
      <c r="F96" s="329"/>
      <c r="G96" s="329"/>
      <c r="H96" s="330"/>
      <c r="I96" s="329"/>
      <c r="J96" s="330"/>
      <c r="K96" s="329"/>
    </row>
    <row r="97" spans="1:11" ht="15.75" x14ac:dyDescent="0.3">
      <c r="A97" s="329"/>
      <c r="B97" s="329"/>
      <c r="C97" s="330"/>
      <c r="D97" s="329"/>
      <c r="E97" s="329"/>
      <c r="F97" s="329"/>
      <c r="G97" s="329"/>
      <c r="H97" s="330"/>
      <c r="I97" s="329"/>
      <c r="J97" s="330"/>
      <c r="K97" s="329"/>
    </row>
    <row r="98" spans="1:11" ht="15.75" x14ac:dyDescent="0.3">
      <c r="A98" s="329"/>
      <c r="B98" s="329"/>
      <c r="C98" s="330"/>
      <c r="D98" s="329"/>
      <c r="E98" s="329"/>
      <c r="F98" s="329"/>
      <c r="G98" s="329"/>
      <c r="H98" s="330"/>
      <c r="I98" s="329"/>
      <c r="J98" s="330"/>
      <c r="K98" s="329"/>
    </row>
    <row r="99" spans="1:11" ht="15.75" x14ac:dyDescent="0.3">
      <c r="A99" s="329"/>
      <c r="B99" s="329"/>
      <c r="C99" s="330"/>
      <c r="D99" s="329"/>
      <c r="E99" s="329"/>
      <c r="F99" s="329"/>
      <c r="G99" s="329"/>
      <c r="H99" s="330"/>
      <c r="I99" s="329"/>
      <c r="J99" s="330"/>
      <c r="K99" s="329"/>
    </row>
  </sheetData>
  <mergeCells count="6">
    <mergeCell ref="D6:E6"/>
    <mergeCell ref="A1:K1"/>
    <mergeCell ref="A3:K3"/>
    <mergeCell ref="C5:F5"/>
    <mergeCell ref="J5:K5"/>
    <mergeCell ref="G5:I5"/>
  </mergeCells>
  <pageMargins left="1.6929133858267718" right="0" top="0.74803149606299213" bottom="0.74803149606299213" header="0.31496062992125984" footer="0.31496062992125984"/>
  <pageSetup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9"/>
  <sheetViews>
    <sheetView workbookViewId="0">
      <selection activeCell="B21" sqref="B21"/>
    </sheetView>
  </sheetViews>
  <sheetFormatPr defaultRowHeight="15" x14ac:dyDescent="0.25"/>
  <cols>
    <col min="1" max="1" width="10.7109375" style="74" bestFit="1" customWidth="1"/>
    <col min="2" max="2" width="105.140625" style="74" bestFit="1" customWidth="1"/>
    <col min="3" max="16384" width="9.140625" style="74"/>
  </cols>
  <sheetData>
    <row r="2" spans="1:2" x14ac:dyDescent="0.25">
      <c r="A2" s="340"/>
      <c r="B2" s="340"/>
    </row>
    <row r="3" spans="1:2" x14ac:dyDescent="0.25">
      <c r="A3" s="387" t="s">
        <v>48</v>
      </c>
      <c r="B3" s="387"/>
    </row>
    <row r="4" spans="1:2" ht="15.75" x14ac:dyDescent="0.3">
      <c r="A4" s="337"/>
      <c r="B4" s="337"/>
    </row>
    <row r="5" spans="1:2" ht="15.75" x14ac:dyDescent="0.3">
      <c r="A5" s="338"/>
      <c r="B5" s="339" t="s">
        <v>152</v>
      </c>
    </row>
    <row r="6" spans="1:2" ht="15.75" x14ac:dyDescent="0.3">
      <c r="A6" s="337"/>
      <c r="B6" s="337"/>
    </row>
    <row r="7" spans="1:2" ht="16.5" thickBot="1" x14ac:dyDescent="0.35">
      <c r="A7" s="337"/>
      <c r="B7" s="337"/>
    </row>
    <row r="8" spans="1:2" ht="15.75" x14ac:dyDescent="0.3">
      <c r="A8" s="346"/>
      <c r="B8" s="343"/>
    </row>
    <row r="9" spans="1:2" x14ac:dyDescent="0.25">
      <c r="A9" s="347" t="s">
        <v>153</v>
      </c>
      <c r="B9" s="341" t="s">
        <v>154</v>
      </c>
    </row>
    <row r="10" spans="1:2" ht="15.75" x14ac:dyDescent="0.3">
      <c r="A10" s="348"/>
      <c r="B10" s="342"/>
    </row>
    <row r="11" spans="1:2" ht="15.75" x14ac:dyDescent="0.3">
      <c r="A11" s="348">
        <v>1</v>
      </c>
      <c r="B11" s="342" t="s">
        <v>155</v>
      </c>
    </row>
    <row r="12" spans="1:2" ht="15.75" x14ac:dyDescent="0.3">
      <c r="A12" s="348"/>
      <c r="B12" s="342"/>
    </row>
    <row r="13" spans="1:2" ht="15.75" x14ac:dyDescent="0.3">
      <c r="A13" s="348">
        <v>2</v>
      </c>
      <c r="B13" s="342" t="s">
        <v>206</v>
      </c>
    </row>
    <row r="14" spans="1:2" ht="15.75" x14ac:dyDescent="0.3">
      <c r="A14" s="348"/>
      <c r="B14" s="342"/>
    </row>
    <row r="15" spans="1:2" ht="15.75" x14ac:dyDescent="0.3">
      <c r="A15" s="348">
        <v>3</v>
      </c>
      <c r="B15" s="342" t="s">
        <v>207</v>
      </c>
    </row>
    <row r="16" spans="1:2" ht="15.75" x14ac:dyDescent="0.3">
      <c r="A16" s="348"/>
      <c r="B16" s="342"/>
    </row>
    <row r="17" spans="1:2" ht="15.75" x14ac:dyDescent="0.3">
      <c r="A17" s="348">
        <v>4</v>
      </c>
      <c r="B17" s="342" t="s">
        <v>156</v>
      </c>
    </row>
    <row r="18" spans="1:2" ht="15.75" x14ac:dyDescent="0.3">
      <c r="A18" s="348"/>
      <c r="B18" s="344" t="s">
        <v>334</v>
      </c>
    </row>
    <row r="19" spans="1:2" ht="15.75" x14ac:dyDescent="0.3">
      <c r="A19" s="348"/>
      <c r="B19" s="342"/>
    </row>
    <row r="20" spans="1:2" ht="15.75" x14ac:dyDescent="0.3">
      <c r="A20" s="348">
        <v>5</v>
      </c>
      <c r="B20" s="342" t="s">
        <v>157</v>
      </c>
    </row>
    <row r="21" spans="1:2" ht="15.75" x14ac:dyDescent="0.3">
      <c r="A21" s="348"/>
      <c r="B21" s="342"/>
    </row>
    <row r="22" spans="1:2" ht="15.75" x14ac:dyDescent="0.3">
      <c r="A22" s="348">
        <v>6</v>
      </c>
      <c r="B22" s="342" t="s">
        <v>235</v>
      </c>
    </row>
    <row r="23" spans="1:2" ht="15.75" x14ac:dyDescent="0.3">
      <c r="A23" s="348"/>
      <c r="B23" s="342"/>
    </row>
    <row r="24" spans="1:2" ht="15.75" x14ac:dyDescent="0.3">
      <c r="A24" s="348">
        <v>7</v>
      </c>
      <c r="B24" s="342" t="s">
        <v>236</v>
      </c>
    </row>
    <row r="25" spans="1:2" ht="15.75" x14ac:dyDescent="0.3">
      <c r="A25" s="348"/>
      <c r="B25" s="342" t="s">
        <v>237</v>
      </c>
    </row>
    <row r="26" spans="1:2" ht="15.75" x14ac:dyDescent="0.3">
      <c r="A26" s="348"/>
      <c r="B26" s="342"/>
    </row>
    <row r="27" spans="1:2" ht="15.75" x14ac:dyDescent="0.3">
      <c r="A27" s="348">
        <v>8</v>
      </c>
      <c r="B27" s="342" t="s">
        <v>158</v>
      </c>
    </row>
    <row r="28" spans="1:2" ht="15.75" x14ac:dyDescent="0.3">
      <c r="A28" s="348"/>
      <c r="B28" s="342" t="s">
        <v>159</v>
      </c>
    </row>
    <row r="29" spans="1:2" ht="15.75" x14ac:dyDescent="0.3">
      <c r="A29" s="348"/>
      <c r="B29" s="342"/>
    </row>
    <row r="30" spans="1:2" ht="15.75" x14ac:dyDescent="0.3">
      <c r="A30" s="347" t="s">
        <v>160</v>
      </c>
      <c r="B30" s="342" t="s">
        <v>194</v>
      </c>
    </row>
    <row r="31" spans="1:2" ht="15.75" x14ac:dyDescent="0.3">
      <c r="A31" s="348"/>
      <c r="B31" s="342" t="s">
        <v>161</v>
      </c>
    </row>
    <row r="32" spans="1:2" ht="15.75" x14ac:dyDescent="0.3">
      <c r="A32" s="348"/>
      <c r="B32" s="342"/>
    </row>
    <row r="33" spans="1:2" ht="15.75" x14ac:dyDescent="0.3">
      <c r="A33" s="348"/>
      <c r="B33" s="342"/>
    </row>
    <row r="34" spans="1:2" ht="15.75" x14ac:dyDescent="0.3">
      <c r="A34" s="348"/>
      <c r="B34" s="342"/>
    </row>
    <row r="35" spans="1:2" ht="15.75" x14ac:dyDescent="0.3">
      <c r="A35" s="348"/>
      <c r="B35" s="342"/>
    </row>
    <row r="36" spans="1:2" ht="15.75" x14ac:dyDescent="0.3">
      <c r="A36" s="348"/>
      <c r="B36" s="342"/>
    </row>
    <row r="37" spans="1:2" ht="15.75" x14ac:dyDescent="0.3">
      <c r="A37" s="348"/>
      <c r="B37" s="341" t="s">
        <v>335</v>
      </c>
    </row>
    <row r="38" spans="1:2" ht="15.75" x14ac:dyDescent="0.3">
      <c r="A38" s="348"/>
      <c r="B38" s="342"/>
    </row>
    <row r="39" spans="1:2" ht="15.75" x14ac:dyDescent="0.3">
      <c r="A39" s="348"/>
      <c r="B39" s="342"/>
    </row>
    <row r="40" spans="1:2" ht="15.75" x14ac:dyDescent="0.3">
      <c r="A40" s="348"/>
      <c r="B40" s="342"/>
    </row>
    <row r="41" spans="1:2" ht="15.75" x14ac:dyDescent="0.3">
      <c r="A41" s="349" t="s">
        <v>336</v>
      </c>
      <c r="B41" s="342" t="s">
        <v>125</v>
      </c>
    </row>
    <row r="42" spans="1:2" ht="15.75" x14ac:dyDescent="0.3">
      <c r="A42" s="349" t="s">
        <v>351</v>
      </c>
      <c r="B42" s="342" t="s">
        <v>352</v>
      </c>
    </row>
    <row r="43" spans="1:2" ht="16.5" thickBot="1" x14ac:dyDescent="0.35">
      <c r="A43" s="350"/>
      <c r="B43" s="345"/>
    </row>
    <row r="44" spans="1:2" ht="15.75" x14ac:dyDescent="0.3">
      <c r="A44" s="337"/>
      <c r="B44" s="337"/>
    </row>
    <row r="45" spans="1:2" ht="15.75" x14ac:dyDescent="0.3">
      <c r="A45" s="337"/>
      <c r="B45" s="337"/>
    </row>
    <row r="46" spans="1:2" ht="15.75" x14ac:dyDescent="0.3">
      <c r="A46" s="337"/>
      <c r="B46" s="337"/>
    </row>
    <row r="47" spans="1:2" ht="15.75" x14ac:dyDescent="0.3">
      <c r="A47" s="337"/>
      <c r="B47" s="337"/>
    </row>
    <row r="48" spans="1:2" ht="15.75" x14ac:dyDescent="0.3">
      <c r="A48" s="337"/>
      <c r="B48" s="337"/>
    </row>
    <row r="49" spans="1:2" ht="15.75" x14ac:dyDescent="0.3">
      <c r="A49" s="337"/>
      <c r="B49" s="337"/>
    </row>
  </sheetData>
  <mergeCells count="1">
    <mergeCell ref="A3:B3"/>
  </mergeCells>
  <pageMargins left="0.95" right="0.7" top="0.75" bottom="0.75" header="0.3" footer="0.3"/>
  <pageSetup scale="8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1"/>
  <sheetViews>
    <sheetView topLeftCell="A31" workbookViewId="0">
      <selection activeCell="C104" sqref="C104"/>
    </sheetView>
  </sheetViews>
  <sheetFormatPr defaultRowHeight="15" x14ac:dyDescent="0.25"/>
  <cols>
    <col min="1" max="1" width="41.5703125" customWidth="1"/>
    <col min="2" max="2" width="18.42578125" customWidth="1"/>
    <col min="3" max="3" width="17.140625" customWidth="1"/>
    <col min="4" max="4" width="16.5703125" customWidth="1"/>
    <col min="5" max="6" width="13.28515625" bestFit="1" customWidth="1"/>
    <col min="7" max="7" width="16.5703125" hidden="1" customWidth="1"/>
    <col min="8" max="8" width="39.28515625" hidden="1" customWidth="1"/>
    <col min="9" max="9" width="16.5703125" hidden="1" customWidth="1"/>
    <col min="10" max="10" width="11.5703125" bestFit="1" customWidth="1"/>
    <col min="12" max="12" width="13.28515625" bestFit="1" customWidth="1"/>
  </cols>
  <sheetData>
    <row r="2" spans="1:8" x14ac:dyDescent="0.25">
      <c r="A2" s="389" t="s">
        <v>162</v>
      </c>
      <c r="B2" s="389"/>
      <c r="C2" s="389"/>
      <c r="D2" s="389"/>
    </row>
    <row r="4" spans="1:8" x14ac:dyDescent="0.25">
      <c r="A4" s="389" t="s">
        <v>280</v>
      </c>
      <c r="B4" s="389"/>
      <c r="C4" s="389"/>
      <c r="D4" s="389"/>
    </row>
    <row r="6" spans="1:8" x14ac:dyDescent="0.25">
      <c r="A6" s="30"/>
      <c r="B6" s="30"/>
      <c r="C6" s="30"/>
      <c r="D6" s="30"/>
    </row>
    <row r="7" spans="1:8" x14ac:dyDescent="0.25">
      <c r="A7" s="31" t="s">
        <v>238</v>
      </c>
      <c r="B7" s="32"/>
      <c r="C7" s="395" t="s">
        <v>6</v>
      </c>
      <c r="D7" s="392"/>
    </row>
    <row r="8" spans="1:8" x14ac:dyDescent="0.25">
      <c r="A8" s="33"/>
      <c r="B8" s="32"/>
      <c r="C8" s="34"/>
      <c r="D8" s="32"/>
    </row>
    <row r="9" spans="1:8" x14ac:dyDescent="0.25">
      <c r="A9" s="35" t="s">
        <v>281</v>
      </c>
      <c r="B9" s="36"/>
      <c r="C9" s="37"/>
      <c r="D9" s="36"/>
    </row>
    <row r="10" spans="1:8" x14ac:dyDescent="0.25">
      <c r="A10" s="33" t="s">
        <v>239</v>
      </c>
      <c r="B10" s="36"/>
      <c r="C10" s="37"/>
      <c r="D10" s="36"/>
      <c r="G10" s="29"/>
      <c r="H10" s="29">
        <f>SUM(G11:G14)</f>
        <v>2654687.6800000002</v>
      </c>
    </row>
    <row r="11" spans="1:8" x14ac:dyDescent="0.25">
      <c r="A11" s="33" t="s">
        <v>240</v>
      </c>
      <c r="B11" s="38">
        <v>34535</v>
      </c>
      <c r="C11" s="37"/>
      <c r="D11" s="36"/>
      <c r="G11" s="29">
        <v>2201222.4500000002</v>
      </c>
      <c r="H11" s="29"/>
    </row>
    <row r="12" spans="1:8" x14ac:dyDescent="0.25">
      <c r="A12" s="33" t="s">
        <v>241</v>
      </c>
      <c r="B12" s="39">
        <v>19125</v>
      </c>
      <c r="C12" s="37">
        <f>B11+B12</f>
        <v>53660</v>
      </c>
      <c r="D12" s="36"/>
      <c r="G12" s="29">
        <v>381865</v>
      </c>
      <c r="H12" s="29"/>
    </row>
    <row r="13" spans="1:8" x14ac:dyDescent="0.25">
      <c r="A13" s="33"/>
      <c r="B13" s="38"/>
      <c r="C13" s="37"/>
      <c r="D13" s="36"/>
      <c r="G13" s="29">
        <v>48596</v>
      </c>
      <c r="H13" s="29"/>
    </row>
    <row r="14" spans="1:8" x14ac:dyDescent="0.25">
      <c r="A14" s="33" t="s">
        <v>242</v>
      </c>
      <c r="B14" s="38"/>
      <c r="C14" s="37"/>
      <c r="D14" s="36"/>
      <c r="G14" s="29">
        <v>23004.23</v>
      </c>
      <c r="H14" s="29"/>
    </row>
    <row r="15" spans="1:8" x14ac:dyDescent="0.25">
      <c r="A15" s="33" t="s">
        <v>243</v>
      </c>
      <c r="B15" s="38"/>
      <c r="C15" s="37"/>
      <c r="D15" s="36"/>
      <c r="G15" s="29"/>
      <c r="H15" s="29"/>
    </row>
    <row r="16" spans="1:8" x14ac:dyDescent="0.25">
      <c r="A16" s="33" t="s">
        <v>244</v>
      </c>
      <c r="B16" s="38">
        <v>1044619</v>
      </c>
      <c r="C16" s="37"/>
      <c r="D16" s="36"/>
      <c r="G16" s="29"/>
      <c r="H16" s="29"/>
    </row>
    <row r="17" spans="1:10" x14ac:dyDescent="0.25">
      <c r="A17" s="33" t="s">
        <v>245</v>
      </c>
      <c r="B17" s="38">
        <v>-30756.76</v>
      </c>
      <c r="C17" s="37"/>
      <c r="D17" s="36"/>
      <c r="G17" s="40">
        <f>3485108+48000+542520+37100+24000+216000+560+24000+10000+24000+144000-64610-3000-8000-5400</f>
        <v>4474278</v>
      </c>
      <c r="H17" s="29"/>
    </row>
    <row r="18" spans="1:10" x14ac:dyDescent="0.25">
      <c r="A18" s="33" t="s">
        <v>246</v>
      </c>
      <c r="B18" s="39">
        <v>132356.95000000001</v>
      </c>
      <c r="C18" s="37"/>
      <c r="D18" s="36"/>
      <c r="G18" s="29">
        <f>381625+80161</f>
        <v>461786</v>
      </c>
      <c r="H18" s="29"/>
    </row>
    <row r="19" spans="1:10" x14ac:dyDescent="0.25">
      <c r="A19" s="33"/>
      <c r="B19" s="38"/>
      <c r="C19" s="41">
        <f>B18+B17+B16</f>
        <v>1146219.19</v>
      </c>
      <c r="D19" s="36"/>
      <c r="G19" s="40">
        <v>14150</v>
      </c>
      <c r="H19" s="29"/>
    </row>
    <row r="20" spans="1:10" x14ac:dyDescent="0.25">
      <c r="A20" s="42" t="s">
        <v>247</v>
      </c>
      <c r="B20" s="38"/>
      <c r="C20" s="37"/>
      <c r="D20" s="36">
        <f>SUM(C12:C19)</f>
        <v>1199879.19</v>
      </c>
      <c r="G20" s="40">
        <f>57499+10454+57499+10454+57499+10454+57499+10454</f>
        <v>271812</v>
      </c>
      <c r="H20" s="29"/>
    </row>
    <row r="21" spans="1:10" x14ac:dyDescent="0.25">
      <c r="A21" s="33"/>
      <c r="B21" s="38"/>
      <c r="C21" s="37"/>
      <c r="D21" s="36"/>
      <c r="G21" s="40">
        <v>658087.19999999995</v>
      </c>
      <c r="H21" s="29"/>
    </row>
    <row r="22" spans="1:10" x14ac:dyDescent="0.25">
      <c r="A22" s="43" t="s">
        <v>248</v>
      </c>
      <c r="B22" s="38"/>
      <c r="C22" s="37"/>
      <c r="D22" s="36"/>
      <c r="G22" s="40">
        <f>263900+78488+96000+36000-3000-5000</f>
        <v>466388</v>
      </c>
      <c r="H22" s="29"/>
    </row>
    <row r="23" spans="1:10" x14ac:dyDescent="0.25">
      <c r="A23" s="33"/>
      <c r="B23" s="38"/>
      <c r="C23" s="37"/>
      <c r="D23" s="36"/>
      <c r="G23" s="29">
        <v>0</v>
      </c>
      <c r="H23" s="29"/>
    </row>
    <row r="24" spans="1:10" x14ac:dyDescent="0.25">
      <c r="A24" s="35" t="s">
        <v>249</v>
      </c>
      <c r="B24" s="38">
        <v>701400</v>
      </c>
      <c r="C24" s="37"/>
      <c r="D24" s="36"/>
      <c r="G24" s="29"/>
      <c r="H24" s="29">
        <f>SUM(G17:G23)</f>
        <v>6346501.2000000002</v>
      </c>
    </row>
    <row r="25" spans="1:10" x14ac:dyDescent="0.25">
      <c r="A25" s="38"/>
      <c r="B25" s="36"/>
      <c r="C25" s="37"/>
      <c r="D25" s="36"/>
    </row>
    <row r="26" spans="1:10" x14ac:dyDescent="0.25">
      <c r="A26" s="33" t="s">
        <v>250</v>
      </c>
      <c r="B26" s="36"/>
      <c r="C26" s="37"/>
      <c r="D26" s="36"/>
      <c r="F26" s="28"/>
    </row>
    <row r="27" spans="1:10" x14ac:dyDescent="0.25">
      <c r="A27" s="33" t="s">
        <v>251</v>
      </c>
      <c r="B27" s="38">
        <v>501955</v>
      </c>
      <c r="C27" s="37"/>
      <c r="D27" s="36"/>
      <c r="J27" s="28"/>
    </row>
    <row r="28" spans="1:10" x14ac:dyDescent="0.25">
      <c r="A28" s="33"/>
      <c r="B28" s="38"/>
      <c r="C28" s="37"/>
      <c r="D28" s="36"/>
      <c r="J28" s="28"/>
    </row>
    <row r="29" spans="1:10" x14ac:dyDescent="0.25">
      <c r="A29" s="35" t="s">
        <v>283</v>
      </c>
      <c r="B29" s="38">
        <v>31800</v>
      </c>
      <c r="C29" s="37"/>
      <c r="D29" s="36"/>
      <c r="F29" s="28"/>
      <c r="G29" s="28"/>
      <c r="J29" s="28"/>
    </row>
    <row r="30" spans="1:10" x14ac:dyDescent="0.25">
      <c r="A30" s="33"/>
      <c r="B30" s="38"/>
      <c r="C30" s="37"/>
      <c r="D30" s="36"/>
    </row>
    <row r="31" spans="1:10" x14ac:dyDescent="0.25">
      <c r="A31" s="35" t="s">
        <v>252</v>
      </c>
      <c r="B31" s="36"/>
      <c r="C31" s="37"/>
      <c r="D31" s="36"/>
    </row>
    <row r="32" spans="1:10" x14ac:dyDescent="0.25">
      <c r="A32" s="35" t="s">
        <v>253</v>
      </c>
      <c r="B32" s="38">
        <v>790489.2</v>
      </c>
      <c r="C32" s="37"/>
      <c r="D32" s="36"/>
    </row>
    <row r="33" spans="1:8" x14ac:dyDescent="0.25">
      <c r="A33" s="35"/>
      <c r="B33" s="38"/>
      <c r="C33" s="37"/>
      <c r="D33" s="36"/>
    </row>
    <row r="34" spans="1:8" x14ac:dyDescent="0.25">
      <c r="A34" s="33" t="s">
        <v>274</v>
      </c>
      <c r="B34" s="36">
        <v>0</v>
      </c>
      <c r="C34" s="37"/>
      <c r="D34" s="36"/>
    </row>
    <row r="35" spans="1:8" x14ac:dyDescent="0.25">
      <c r="A35" s="33"/>
      <c r="B35" s="36"/>
      <c r="C35" s="37"/>
      <c r="D35" s="36"/>
    </row>
    <row r="36" spans="1:8" x14ac:dyDescent="0.25">
      <c r="A36" s="33" t="s">
        <v>254</v>
      </c>
      <c r="B36" s="36"/>
      <c r="C36" s="37"/>
      <c r="D36" s="36"/>
    </row>
    <row r="37" spans="1:8" x14ac:dyDescent="0.25">
      <c r="A37" s="33" t="s">
        <v>255</v>
      </c>
      <c r="B37" s="38">
        <v>316245</v>
      </c>
      <c r="C37" s="37"/>
      <c r="D37" s="36"/>
      <c r="H37" s="28"/>
    </row>
    <row r="38" spans="1:8" x14ac:dyDescent="0.25">
      <c r="A38" s="33"/>
      <c r="B38" s="36"/>
      <c r="C38" s="37"/>
      <c r="D38" s="36"/>
    </row>
    <row r="39" spans="1:8" x14ac:dyDescent="0.25">
      <c r="A39" s="33" t="s">
        <v>256</v>
      </c>
      <c r="B39" s="36"/>
      <c r="C39" s="37"/>
      <c r="D39" s="36"/>
    </row>
    <row r="40" spans="1:8" x14ac:dyDescent="0.25">
      <c r="A40" s="33" t="s">
        <v>257</v>
      </c>
      <c r="B40" s="38">
        <f>1039139+61500</f>
        <v>1100639</v>
      </c>
      <c r="C40" s="44"/>
      <c r="D40" s="36"/>
      <c r="F40" s="28"/>
    </row>
    <row r="41" spans="1:8" x14ac:dyDescent="0.25">
      <c r="A41" s="33"/>
      <c r="B41" s="38"/>
      <c r="C41" s="44"/>
      <c r="D41" s="36"/>
    </row>
    <row r="42" spans="1:8" x14ac:dyDescent="0.25">
      <c r="A42" s="33"/>
      <c r="B42" s="38"/>
      <c r="C42" s="45">
        <f>SUM(B24:B41)</f>
        <v>3442528.2</v>
      </c>
      <c r="D42" s="38"/>
    </row>
    <row r="43" spans="1:8" ht="15.75" thickBot="1" x14ac:dyDescent="0.3">
      <c r="A43" s="42" t="s">
        <v>258</v>
      </c>
      <c r="B43" s="38"/>
      <c r="C43" s="44"/>
      <c r="D43" s="46">
        <f>SUM(C42)</f>
        <v>3442528.2</v>
      </c>
      <c r="E43" s="28"/>
      <c r="F43" s="28"/>
    </row>
    <row r="44" spans="1:8" ht="15.75" thickTop="1" x14ac:dyDescent="0.25">
      <c r="A44" s="47"/>
      <c r="B44" s="39"/>
      <c r="C44" s="45"/>
      <c r="D44" s="39">
        <f>SUM(D9:D43)</f>
        <v>4642407.3900000006</v>
      </c>
    </row>
    <row r="45" spans="1:8" x14ac:dyDescent="0.25">
      <c r="A45" s="30"/>
      <c r="B45" s="48"/>
      <c r="C45" s="48"/>
      <c r="D45" s="48"/>
    </row>
    <row r="46" spans="1:8" x14ac:dyDescent="0.25">
      <c r="A46" s="30"/>
      <c r="B46" s="48"/>
      <c r="C46" s="48"/>
      <c r="D46" s="48"/>
      <c r="H46" s="28"/>
    </row>
    <row r="47" spans="1:8" x14ac:dyDescent="0.25">
      <c r="A47" s="30"/>
      <c r="B47" s="48"/>
      <c r="C47" s="48"/>
      <c r="D47" s="48"/>
      <c r="E47" s="28"/>
    </row>
    <row r="48" spans="1:8" x14ac:dyDescent="0.25">
      <c r="A48" s="30"/>
      <c r="B48" s="48"/>
      <c r="C48" s="48"/>
      <c r="D48" s="48"/>
      <c r="E48" s="28"/>
    </row>
    <row r="49" spans="1:5" x14ac:dyDescent="0.25">
      <c r="A49" s="30"/>
      <c r="B49" s="48"/>
      <c r="C49" s="48"/>
      <c r="D49" s="48"/>
    </row>
    <row r="50" spans="1:5" x14ac:dyDescent="0.25">
      <c r="A50" s="30"/>
      <c r="B50" s="48"/>
      <c r="C50" s="48"/>
      <c r="D50" s="48"/>
    </row>
    <row r="51" spans="1:5" x14ac:dyDescent="0.25">
      <c r="A51" s="30"/>
      <c r="B51" s="48"/>
      <c r="C51" s="48"/>
      <c r="D51" s="48"/>
    </row>
    <row r="54" spans="1:5" x14ac:dyDescent="0.25">
      <c r="A54" s="389" t="s">
        <v>162</v>
      </c>
      <c r="B54" s="389"/>
      <c r="C54" s="389"/>
      <c r="D54" s="389"/>
    </row>
    <row r="56" spans="1:5" x14ac:dyDescent="0.25">
      <c r="A56" s="389" t="s">
        <v>280</v>
      </c>
      <c r="B56" s="389"/>
      <c r="C56" s="389"/>
      <c r="D56" s="389"/>
    </row>
    <row r="58" spans="1:5" x14ac:dyDescent="0.25">
      <c r="A58" s="30"/>
      <c r="B58" s="30"/>
      <c r="C58" s="30"/>
      <c r="D58" s="30"/>
    </row>
    <row r="59" spans="1:5" x14ac:dyDescent="0.25">
      <c r="A59" s="31" t="s">
        <v>259</v>
      </c>
      <c r="B59" s="32"/>
      <c r="C59" s="391" t="s">
        <v>6</v>
      </c>
      <c r="D59" s="392"/>
    </row>
    <row r="60" spans="1:5" x14ac:dyDescent="0.25">
      <c r="A60" s="49"/>
      <c r="B60" s="32"/>
      <c r="C60" s="50"/>
      <c r="D60" s="50"/>
    </row>
    <row r="61" spans="1:5" x14ac:dyDescent="0.25">
      <c r="A61" s="51" t="s">
        <v>260</v>
      </c>
      <c r="B61" s="38"/>
      <c r="C61" s="38"/>
      <c r="D61" s="36"/>
    </row>
    <row r="62" spans="1:5" x14ac:dyDescent="0.25">
      <c r="A62" s="33"/>
      <c r="B62" s="38"/>
      <c r="C62" s="38"/>
      <c r="D62" s="36"/>
    </row>
    <row r="63" spans="1:5" x14ac:dyDescent="0.25">
      <c r="A63" s="52" t="s">
        <v>211</v>
      </c>
      <c r="B63" s="38"/>
      <c r="C63" s="38"/>
      <c r="D63" s="36"/>
      <c r="E63" s="28"/>
    </row>
    <row r="64" spans="1:5" x14ac:dyDescent="0.25">
      <c r="A64" s="53" t="s">
        <v>284</v>
      </c>
      <c r="B64" s="36">
        <v>46129</v>
      </c>
      <c r="C64" s="38"/>
      <c r="D64" s="36"/>
    </row>
    <row r="65" spans="1:6" x14ac:dyDescent="0.25">
      <c r="A65" s="52" t="s">
        <v>212</v>
      </c>
      <c r="B65" s="38">
        <v>11265</v>
      </c>
      <c r="C65" s="38"/>
      <c r="D65" s="36"/>
    </row>
    <row r="66" spans="1:6" x14ac:dyDescent="0.25">
      <c r="A66" s="52" t="s">
        <v>266</v>
      </c>
      <c r="B66" s="38">
        <v>17700</v>
      </c>
      <c r="C66" s="38"/>
      <c r="D66" s="36"/>
      <c r="E66" s="28"/>
    </row>
    <row r="67" spans="1:6" x14ac:dyDescent="0.25">
      <c r="A67" s="52" t="s">
        <v>269</v>
      </c>
      <c r="B67" s="38">
        <v>49500</v>
      </c>
      <c r="C67" s="38"/>
      <c r="D67" s="36"/>
      <c r="E67" s="28"/>
    </row>
    <row r="68" spans="1:6" x14ac:dyDescent="0.25">
      <c r="A68" s="52" t="s">
        <v>213</v>
      </c>
      <c r="B68" s="38">
        <v>1158.9000000000001</v>
      </c>
      <c r="C68" s="38"/>
      <c r="D68" s="36"/>
      <c r="E68" s="28"/>
    </row>
    <row r="69" spans="1:6" x14ac:dyDescent="0.25">
      <c r="A69" s="52" t="s">
        <v>267</v>
      </c>
      <c r="B69" s="38">
        <v>2458</v>
      </c>
      <c r="C69" s="38"/>
      <c r="D69" s="36"/>
    </row>
    <row r="70" spans="1:6" x14ac:dyDescent="0.25">
      <c r="A70" s="52" t="s">
        <v>215</v>
      </c>
      <c r="B70" s="38">
        <v>3044</v>
      </c>
      <c r="C70" s="38"/>
      <c r="D70" s="36"/>
      <c r="E70" s="28"/>
    </row>
    <row r="71" spans="1:6" x14ac:dyDescent="0.25">
      <c r="A71" s="54" t="s">
        <v>216</v>
      </c>
      <c r="B71" s="36">
        <v>5267</v>
      </c>
      <c r="C71" s="38"/>
      <c r="D71" s="36"/>
    </row>
    <row r="72" spans="1:6" x14ac:dyDescent="0.25">
      <c r="A72" s="54" t="s">
        <v>217</v>
      </c>
      <c r="B72" s="38">
        <v>2090</v>
      </c>
      <c r="C72" s="38"/>
      <c r="D72" s="36"/>
    </row>
    <row r="73" spans="1:6" x14ac:dyDescent="0.25">
      <c r="A73" s="54" t="s">
        <v>218</v>
      </c>
      <c r="B73" s="38">
        <v>27680</v>
      </c>
      <c r="C73" s="38"/>
      <c r="D73" s="36"/>
    </row>
    <row r="74" spans="1:6" x14ac:dyDescent="0.25">
      <c r="A74" s="54" t="s">
        <v>219</v>
      </c>
      <c r="B74" s="38">
        <v>25583</v>
      </c>
      <c r="C74" s="38"/>
      <c r="D74" s="36"/>
    </row>
    <row r="75" spans="1:6" x14ac:dyDescent="0.25">
      <c r="A75" s="52" t="s">
        <v>270</v>
      </c>
      <c r="B75" s="38">
        <v>17380</v>
      </c>
      <c r="C75" s="38"/>
      <c r="D75" s="36"/>
      <c r="E75" s="28"/>
    </row>
    <row r="76" spans="1:6" x14ac:dyDescent="0.25">
      <c r="A76" s="54" t="s">
        <v>220</v>
      </c>
      <c r="B76" s="36">
        <v>6873</v>
      </c>
      <c r="C76" s="36"/>
      <c r="D76" s="36"/>
      <c r="E76" s="28"/>
    </row>
    <row r="77" spans="1:6" x14ac:dyDescent="0.25">
      <c r="A77" s="54" t="s">
        <v>221</v>
      </c>
      <c r="B77" s="36">
        <v>50000</v>
      </c>
      <c r="C77" s="36"/>
      <c r="D77" s="36"/>
      <c r="F77" s="28"/>
    </row>
    <row r="78" spans="1:6" x14ac:dyDescent="0.25">
      <c r="A78" s="54" t="s">
        <v>222</v>
      </c>
      <c r="B78" s="38">
        <v>15472</v>
      </c>
      <c r="C78" s="36"/>
      <c r="D78" s="36"/>
    </row>
    <row r="79" spans="1:6" x14ac:dyDescent="0.25">
      <c r="A79" s="54" t="s">
        <v>271</v>
      </c>
      <c r="B79" s="36">
        <v>13715</v>
      </c>
      <c r="C79" s="36"/>
      <c r="D79" s="36"/>
    </row>
    <row r="80" spans="1:6" x14ac:dyDescent="0.25">
      <c r="A80" s="54" t="s">
        <v>223</v>
      </c>
      <c r="B80" s="36">
        <v>113699</v>
      </c>
      <c r="C80" s="36"/>
      <c r="D80" s="36"/>
    </row>
    <row r="81" spans="1:7" x14ac:dyDescent="0.25">
      <c r="A81" s="54" t="s">
        <v>214</v>
      </c>
      <c r="B81" s="38">
        <v>180000</v>
      </c>
      <c r="C81" s="38"/>
      <c r="D81" s="36"/>
    </row>
    <row r="82" spans="1:7" x14ac:dyDescent="0.25">
      <c r="A82" s="52" t="s">
        <v>234</v>
      </c>
      <c r="B82" s="38">
        <v>10288</v>
      </c>
      <c r="C82" s="38"/>
      <c r="D82" s="36"/>
    </row>
    <row r="83" spans="1:7" x14ac:dyDescent="0.25">
      <c r="A83" s="53" t="s">
        <v>273</v>
      </c>
      <c r="B83" s="36">
        <v>12750</v>
      </c>
      <c r="C83" s="38"/>
      <c r="D83" s="36"/>
    </row>
    <row r="84" spans="1:7" x14ac:dyDescent="0.25">
      <c r="A84" s="52" t="s">
        <v>227</v>
      </c>
      <c r="B84" s="38">
        <v>3582</v>
      </c>
      <c r="C84" s="36"/>
      <c r="D84" s="36"/>
    </row>
    <row r="85" spans="1:7" x14ac:dyDescent="0.25">
      <c r="A85" s="54" t="s">
        <v>228</v>
      </c>
      <c r="B85" s="36">
        <v>118669</v>
      </c>
      <c r="C85" s="38"/>
      <c r="D85" s="36"/>
      <c r="E85" s="28"/>
    </row>
    <row r="86" spans="1:7" x14ac:dyDescent="0.25">
      <c r="A86" s="54" t="s">
        <v>229</v>
      </c>
      <c r="B86" s="38">
        <v>607481</v>
      </c>
      <c r="C86" s="38"/>
      <c r="D86" s="36"/>
      <c r="E86" s="28"/>
    </row>
    <row r="87" spans="1:7" x14ac:dyDescent="0.25">
      <c r="A87" s="52" t="s">
        <v>265</v>
      </c>
      <c r="B87" s="36">
        <v>123927.42</v>
      </c>
      <c r="C87" s="38"/>
      <c r="D87" s="36"/>
      <c r="E87" s="28"/>
    </row>
    <row r="88" spans="1:7" x14ac:dyDescent="0.25">
      <c r="A88" s="52" t="s">
        <v>230</v>
      </c>
      <c r="B88" s="36">
        <v>8284</v>
      </c>
      <c r="C88" s="38"/>
      <c r="D88" s="36"/>
      <c r="E88" s="28"/>
    </row>
    <row r="89" spans="1:7" x14ac:dyDescent="0.25">
      <c r="A89" s="52" t="s">
        <v>231</v>
      </c>
      <c r="B89" s="38">
        <v>15342</v>
      </c>
      <c r="C89" s="38"/>
      <c r="D89" s="36"/>
      <c r="E89" s="28"/>
    </row>
    <row r="90" spans="1:7" x14ac:dyDescent="0.25">
      <c r="A90" s="52" t="s">
        <v>181</v>
      </c>
      <c r="B90" s="38">
        <v>13887</v>
      </c>
      <c r="C90" s="38"/>
      <c r="D90" s="36"/>
      <c r="E90" s="28"/>
    </row>
    <row r="91" spans="1:7" x14ac:dyDescent="0.25">
      <c r="A91" s="54" t="s">
        <v>232</v>
      </c>
      <c r="B91" s="36">
        <v>25355</v>
      </c>
      <c r="C91" s="38"/>
      <c r="D91" s="36"/>
    </row>
    <row r="92" spans="1:7" x14ac:dyDescent="0.25">
      <c r="A92" s="52" t="s">
        <v>288</v>
      </c>
      <c r="B92" s="36">
        <v>226000</v>
      </c>
      <c r="C92" s="38"/>
      <c r="D92" s="36"/>
    </row>
    <row r="93" spans="1:7" x14ac:dyDescent="0.25">
      <c r="A93" s="52" t="s">
        <v>289</v>
      </c>
      <c r="B93" s="36">
        <v>823000</v>
      </c>
      <c r="C93" s="38"/>
      <c r="D93" s="36"/>
    </row>
    <row r="94" spans="1:7" x14ac:dyDescent="0.25">
      <c r="A94" s="54" t="s">
        <v>233</v>
      </c>
      <c r="B94" s="36">
        <v>212040</v>
      </c>
      <c r="C94" s="38"/>
      <c r="D94" s="36"/>
      <c r="G94" s="28"/>
    </row>
    <row r="95" spans="1:7" x14ac:dyDescent="0.25">
      <c r="A95" s="52" t="s">
        <v>285</v>
      </c>
      <c r="B95" s="36">
        <v>35905</v>
      </c>
      <c r="C95" s="38"/>
      <c r="D95" s="36"/>
    </row>
    <row r="96" spans="1:7" x14ac:dyDescent="0.25">
      <c r="A96" s="52" t="s">
        <v>290</v>
      </c>
      <c r="B96" s="36">
        <v>599</v>
      </c>
      <c r="C96" s="38"/>
      <c r="D96" s="36"/>
    </row>
    <row r="97" spans="1:10" x14ac:dyDescent="0.25">
      <c r="A97" s="52" t="s">
        <v>224</v>
      </c>
      <c r="B97" s="36">
        <v>279380</v>
      </c>
      <c r="C97" s="38"/>
      <c r="D97" s="36"/>
    </row>
    <row r="98" spans="1:10" x14ac:dyDescent="0.25">
      <c r="A98" s="52" t="s">
        <v>286</v>
      </c>
      <c r="B98" s="36">
        <v>12264</v>
      </c>
      <c r="C98" s="38"/>
      <c r="D98" s="36"/>
      <c r="E98" s="28"/>
    </row>
    <row r="99" spans="1:10" x14ac:dyDescent="0.25">
      <c r="A99" s="52" t="s">
        <v>225</v>
      </c>
      <c r="B99" s="36">
        <v>3212</v>
      </c>
      <c r="C99" s="38"/>
      <c r="D99" s="36"/>
      <c r="E99" s="28"/>
    </row>
    <row r="100" spans="1:10" x14ac:dyDescent="0.25">
      <c r="A100" s="52" t="s">
        <v>291</v>
      </c>
      <c r="B100" s="36">
        <v>8570</v>
      </c>
      <c r="C100" s="38"/>
      <c r="D100" s="36"/>
      <c r="E100" s="28"/>
    </row>
    <row r="101" spans="1:10" x14ac:dyDescent="0.25">
      <c r="A101" s="52" t="s">
        <v>226</v>
      </c>
      <c r="B101" s="36">
        <v>4136</v>
      </c>
      <c r="C101" s="38"/>
      <c r="D101" s="36"/>
      <c r="E101" s="28"/>
    </row>
    <row r="102" spans="1:10" x14ac:dyDescent="0.25">
      <c r="A102" s="52" t="s">
        <v>292</v>
      </c>
      <c r="B102" s="36">
        <v>72000</v>
      </c>
      <c r="C102" s="38"/>
      <c r="D102" s="36"/>
      <c r="E102" s="28"/>
    </row>
    <row r="103" spans="1:10" x14ac:dyDescent="0.25">
      <c r="A103" s="38" t="s">
        <v>287</v>
      </c>
      <c r="B103" s="36">
        <v>8391</v>
      </c>
      <c r="C103" s="38"/>
      <c r="D103" s="36"/>
    </row>
    <row r="104" spans="1:10" x14ac:dyDescent="0.25">
      <c r="A104" s="33"/>
      <c r="B104" s="55"/>
      <c r="C104" s="38">
        <f>SUM(B63:B103)</f>
        <v>3214076.32</v>
      </c>
      <c r="D104" s="36"/>
      <c r="F104" s="28"/>
    </row>
    <row r="105" spans="1:10" x14ac:dyDescent="0.25">
      <c r="A105" s="47"/>
      <c r="B105" s="39"/>
      <c r="C105" s="39"/>
      <c r="D105" s="56"/>
    </row>
    <row r="106" spans="1:10" x14ac:dyDescent="0.25">
      <c r="A106" s="30"/>
      <c r="B106" s="57"/>
      <c r="C106" s="57"/>
      <c r="D106" s="58"/>
    </row>
    <row r="107" spans="1:10" x14ac:dyDescent="0.25">
      <c r="A107" s="30"/>
      <c r="B107" s="57"/>
      <c r="C107" s="57"/>
      <c r="D107" s="58"/>
      <c r="J107" s="28"/>
    </row>
    <row r="108" spans="1:10" x14ac:dyDescent="0.25">
      <c r="A108" s="30"/>
      <c r="B108" s="57"/>
      <c r="C108" s="57"/>
      <c r="D108" s="58"/>
      <c r="J108" s="28"/>
    </row>
    <row r="109" spans="1:10" x14ac:dyDescent="0.25">
      <c r="A109" s="30"/>
      <c r="B109" s="57"/>
      <c r="C109" s="57"/>
      <c r="D109" s="58"/>
      <c r="J109" s="28"/>
    </row>
    <row r="110" spans="1:10" x14ac:dyDescent="0.25">
      <c r="A110" s="30"/>
      <c r="B110" s="57"/>
      <c r="C110" s="57"/>
      <c r="D110" s="58"/>
      <c r="J110" s="28"/>
    </row>
    <row r="111" spans="1:10" x14ac:dyDescent="0.25">
      <c r="A111" s="30"/>
      <c r="B111" s="57"/>
      <c r="C111" s="57"/>
      <c r="D111" s="58"/>
      <c r="J111" s="28"/>
    </row>
    <row r="112" spans="1:10" x14ac:dyDescent="0.25">
      <c r="A112" s="30"/>
      <c r="B112" s="57"/>
      <c r="C112" s="57"/>
      <c r="D112" s="58"/>
      <c r="J112" s="28"/>
    </row>
    <row r="113" spans="1:10" x14ac:dyDescent="0.25">
      <c r="A113" s="30"/>
      <c r="B113" s="57"/>
      <c r="C113" s="57"/>
      <c r="D113" s="58"/>
      <c r="J113" s="28"/>
    </row>
    <row r="114" spans="1:10" x14ac:dyDescent="0.25">
      <c r="A114" s="30"/>
      <c r="B114" s="57"/>
      <c r="C114" s="57"/>
      <c r="D114" s="58"/>
      <c r="J114" s="28"/>
    </row>
    <row r="115" spans="1:10" x14ac:dyDescent="0.25">
      <c r="A115" s="30"/>
      <c r="B115" s="57"/>
      <c r="C115" s="57"/>
      <c r="D115" s="58"/>
      <c r="J115" s="28"/>
    </row>
    <row r="116" spans="1:10" x14ac:dyDescent="0.25">
      <c r="A116" s="30"/>
      <c r="B116" s="57"/>
      <c r="C116" s="57"/>
      <c r="D116" s="58"/>
      <c r="J116" s="28"/>
    </row>
    <row r="117" spans="1:10" x14ac:dyDescent="0.25">
      <c r="A117" s="389" t="s">
        <v>162</v>
      </c>
      <c r="B117" s="389"/>
      <c r="C117" s="389"/>
      <c r="D117" s="389"/>
      <c r="J117" s="28"/>
    </row>
    <row r="118" spans="1:10" x14ac:dyDescent="0.25">
      <c r="J118" s="28"/>
    </row>
    <row r="119" spans="1:10" x14ac:dyDescent="0.25">
      <c r="A119" s="389" t="s">
        <v>263</v>
      </c>
      <c r="B119" s="389"/>
      <c r="C119" s="389"/>
      <c r="D119" s="389"/>
      <c r="J119" s="28"/>
    </row>
    <row r="120" spans="1:10" x14ac:dyDescent="0.25">
      <c r="J120" s="28"/>
    </row>
    <row r="121" spans="1:10" x14ac:dyDescent="0.25">
      <c r="A121" s="30"/>
      <c r="B121" s="30"/>
      <c r="C121" s="30"/>
      <c r="D121" s="30"/>
      <c r="J121" s="28"/>
    </row>
    <row r="122" spans="1:10" x14ac:dyDescent="0.25">
      <c r="A122" s="31" t="s">
        <v>259</v>
      </c>
      <c r="B122" s="59"/>
      <c r="C122" s="393" t="s">
        <v>6</v>
      </c>
      <c r="D122" s="394"/>
      <c r="J122" s="28"/>
    </row>
    <row r="123" spans="1:10" x14ac:dyDescent="0.25">
      <c r="A123" s="33"/>
      <c r="B123" s="38"/>
      <c r="C123" s="38"/>
      <c r="D123" s="36"/>
      <c r="J123" s="28"/>
    </row>
    <row r="124" spans="1:10" x14ac:dyDescent="0.25">
      <c r="A124" s="51" t="s">
        <v>282</v>
      </c>
      <c r="B124" s="38"/>
      <c r="C124" s="38"/>
      <c r="D124" s="36"/>
      <c r="J124" s="28"/>
    </row>
    <row r="125" spans="1:10" x14ac:dyDescent="0.25">
      <c r="A125" s="33" t="s">
        <v>239</v>
      </c>
      <c r="B125" s="38"/>
      <c r="C125" s="38"/>
      <c r="D125" s="36"/>
    </row>
    <row r="126" spans="1:10" x14ac:dyDescent="0.25">
      <c r="A126" s="33" t="s">
        <v>240</v>
      </c>
      <c r="B126" s="38">
        <f>'Schedules no. 1-10,12-20'!C172</f>
        <v>134981</v>
      </c>
      <c r="C126" s="38"/>
      <c r="D126" s="36"/>
    </row>
    <row r="127" spans="1:10" x14ac:dyDescent="0.25">
      <c r="A127" s="33" t="s">
        <v>264</v>
      </c>
      <c r="B127" s="39">
        <f>'Schedules no. 1-10,12-20'!C175</f>
        <v>27548</v>
      </c>
      <c r="C127" s="36"/>
      <c r="D127" s="36"/>
    </row>
    <row r="128" spans="1:10" x14ac:dyDescent="0.25">
      <c r="A128" s="33"/>
      <c r="B128" s="38"/>
      <c r="C128" s="38">
        <f>SUM(B126:B127)</f>
        <v>162529</v>
      </c>
      <c r="D128" s="36"/>
    </row>
    <row r="129" spans="1:6" x14ac:dyDescent="0.25">
      <c r="A129" s="35" t="s">
        <v>261</v>
      </c>
      <c r="B129" s="38"/>
      <c r="C129" s="38"/>
      <c r="D129" s="36"/>
    </row>
    <row r="130" spans="1:6" x14ac:dyDescent="0.25">
      <c r="A130" s="33" t="s">
        <v>245</v>
      </c>
      <c r="B130" s="38">
        <f>'Schedules no. 1-10,12-20'!C177</f>
        <v>180710.96</v>
      </c>
      <c r="C130" s="38"/>
      <c r="D130" s="36"/>
    </row>
    <row r="131" spans="1:6" x14ac:dyDescent="0.25">
      <c r="A131" s="33" t="s">
        <v>246</v>
      </c>
      <c r="B131" s="38">
        <f>'Schedules no. 1-10,12-20'!C178</f>
        <v>145277.47</v>
      </c>
      <c r="C131" s="36"/>
      <c r="D131" s="36"/>
    </row>
    <row r="132" spans="1:6" x14ac:dyDescent="0.25">
      <c r="A132" s="33" t="s">
        <v>262</v>
      </c>
      <c r="B132" s="39">
        <f>'Schedules no. 1-10,12-20'!C179</f>
        <v>1806680</v>
      </c>
      <c r="C132" s="38"/>
      <c r="D132" s="38"/>
    </row>
    <row r="133" spans="1:6" x14ac:dyDescent="0.25">
      <c r="A133" s="33"/>
      <c r="B133" s="38"/>
      <c r="C133" s="38">
        <f>SUM(B130:B132)</f>
        <v>2132668.4300000002</v>
      </c>
      <c r="D133" s="36">
        <f>+C128+C133</f>
        <v>2295197.4300000002</v>
      </c>
      <c r="F133" s="28"/>
    </row>
    <row r="134" spans="1:6" x14ac:dyDescent="0.25">
      <c r="A134" s="33"/>
      <c r="B134" s="38"/>
      <c r="C134" s="38"/>
      <c r="D134" s="36"/>
    </row>
    <row r="135" spans="1:6" ht="15.75" thickBot="1" x14ac:dyDescent="0.3">
      <c r="A135" s="42" t="s">
        <v>258</v>
      </c>
      <c r="B135" s="36"/>
      <c r="C135" s="36"/>
      <c r="D135" s="60">
        <f>SUM(C123:C133)+C104</f>
        <v>5509273.75</v>
      </c>
      <c r="E135" s="28"/>
    </row>
    <row r="136" spans="1:6" ht="15.75" thickTop="1" x14ac:dyDescent="0.25">
      <c r="A136" s="47"/>
      <c r="B136" s="56"/>
      <c r="C136" s="56"/>
      <c r="D136" s="56"/>
    </row>
    <row r="137" spans="1:6" x14ac:dyDescent="0.25">
      <c r="A137" s="61"/>
      <c r="B137" s="62"/>
      <c r="C137" s="62"/>
      <c r="D137" s="63"/>
    </row>
    <row r="138" spans="1:6" x14ac:dyDescent="0.25">
      <c r="A138" s="64"/>
      <c r="B138" s="30"/>
      <c r="C138" s="30"/>
      <c r="D138" s="65"/>
    </row>
    <row r="139" spans="1:6" x14ac:dyDescent="0.25">
      <c r="A139" s="64"/>
      <c r="B139" s="30"/>
      <c r="C139" s="66"/>
      <c r="D139" s="65"/>
    </row>
    <row r="140" spans="1:6" x14ac:dyDescent="0.25">
      <c r="A140" s="64"/>
      <c r="B140" s="30"/>
      <c r="C140" s="30"/>
      <c r="D140" s="65"/>
    </row>
    <row r="141" spans="1:6" x14ac:dyDescent="0.25">
      <c r="A141" s="64"/>
      <c r="B141" s="30"/>
      <c r="C141" s="30"/>
      <c r="D141" s="65"/>
    </row>
    <row r="142" spans="1:6" x14ac:dyDescent="0.25">
      <c r="A142" s="64"/>
      <c r="B142" s="30"/>
      <c r="C142" s="30"/>
      <c r="D142" s="65"/>
    </row>
    <row r="143" spans="1:6" x14ac:dyDescent="0.25">
      <c r="A143" s="64" t="s">
        <v>23</v>
      </c>
      <c r="B143" s="396" t="s">
        <v>24</v>
      </c>
      <c r="C143" s="396"/>
      <c r="D143" s="67" t="s">
        <v>25</v>
      </c>
    </row>
    <row r="144" spans="1:6" x14ac:dyDescent="0.25">
      <c r="A144" s="64"/>
      <c r="B144" s="30"/>
      <c r="C144" s="30"/>
      <c r="D144" s="65"/>
    </row>
    <row r="145" spans="1:4" x14ac:dyDescent="0.25">
      <c r="A145" s="64"/>
      <c r="B145" s="30"/>
      <c r="C145" s="30"/>
      <c r="D145" s="65"/>
    </row>
    <row r="146" spans="1:4" x14ac:dyDescent="0.25">
      <c r="A146" s="64"/>
      <c r="B146" s="30"/>
      <c r="C146" s="30"/>
      <c r="D146" s="65"/>
    </row>
    <row r="147" spans="1:4" x14ac:dyDescent="0.25">
      <c r="A147" s="388" t="s">
        <v>28</v>
      </c>
      <c r="B147" s="389"/>
      <c r="C147" s="389"/>
      <c r="D147" s="390"/>
    </row>
    <row r="148" spans="1:4" x14ac:dyDescent="0.25">
      <c r="A148" s="388" t="s">
        <v>29</v>
      </c>
      <c r="B148" s="389"/>
      <c r="C148" s="389"/>
      <c r="D148" s="390"/>
    </row>
    <row r="149" spans="1:4" x14ac:dyDescent="0.25">
      <c r="A149" s="64" t="s">
        <v>125</v>
      </c>
      <c r="B149" s="30"/>
      <c r="C149" s="30"/>
      <c r="D149" s="65"/>
    </row>
    <row r="150" spans="1:4" x14ac:dyDescent="0.25">
      <c r="A150" s="64" t="str">
        <f>+'Balance Sheet'!A66</f>
        <v>Dated: 27.09.2023</v>
      </c>
      <c r="B150" s="30"/>
      <c r="C150" s="30"/>
      <c r="D150" s="65"/>
    </row>
    <row r="151" spans="1:4" x14ac:dyDescent="0.25">
      <c r="A151" s="68"/>
      <c r="B151" s="69"/>
      <c r="C151" s="69"/>
      <c r="D151" s="70"/>
    </row>
  </sheetData>
  <mergeCells count="12">
    <mergeCell ref="A2:D2"/>
    <mergeCell ref="A4:D4"/>
    <mergeCell ref="C7:D7"/>
    <mergeCell ref="A54:D54"/>
    <mergeCell ref="B143:C143"/>
    <mergeCell ref="A147:D147"/>
    <mergeCell ref="A148:D148"/>
    <mergeCell ref="A56:D56"/>
    <mergeCell ref="C59:D59"/>
    <mergeCell ref="A117:D117"/>
    <mergeCell ref="A119:D119"/>
    <mergeCell ref="C122:D122"/>
  </mergeCells>
  <pageMargins left="0.70866141732283505" right="0.70866141732283505" top="0.74803149606299202" bottom="0.74803149606299202" header="0.31496062992126" footer="0.31496062992126"/>
  <pageSetup scale="71" fitToHeight="2" orientation="portrait" r:id="rId1"/>
  <rowBreaks count="2" manualBreakCount="2">
    <brk id="49" max="3" man="1"/>
    <brk id="109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4"/>
  <sheetViews>
    <sheetView workbookViewId="0">
      <selection activeCell="B20" sqref="B20"/>
    </sheetView>
  </sheetViews>
  <sheetFormatPr defaultRowHeight="15" x14ac:dyDescent="0.25"/>
  <cols>
    <col min="1" max="1" width="38.5703125" customWidth="1"/>
    <col min="2" max="2" width="16.5703125" bestFit="1" customWidth="1"/>
    <col min="4" max="4" width="13.7109375" customWidth="1"/>
    <col min="5" max="5" width="12.42578125" customWidth="1"/>
  </cols>
  <sheetData>
    <row r="3" spans="1:11" x14ac:dyDescent="0.25">
      <c r="A3" s="397" t="s">
        <v>162</v>
      </c>
      <c r="B3" s="397"/>
      <c r="C3" s="397"/>
      <c r="D3" s="397"/>
      <c r="E3" s="1"/>
    </row>
    <row r="5" spans="1:11" x14ac:dyDescent="0.25">
      <c r="A5" s="7" t="s">
        <v>163</v>
      </c>
      <c r="B5" s="7"/>
      <c r="C5" s="1"/>
      <c r="D5" s="1"/>
      <c r="E5" s="1"/>
    </row>
    <row r="6" spans="1:11" x14ac:dyDescent="0.25">
      <c r="A6" s="1"/>
      <c r="B6" s="1"/>
      <c r="C6" s="8"/>
      <c r="D6" s="8"/>
      <c r="E6" s="1"/>
    </row>
    <row r="7" spans="1:11" x14ac:dyDescent="0.25">
      <c r="A7" s="6" t="s">
        <v>164</v>
      </c>
      <c r="B7" s="5" t="s">
        <v>165</v>
      </c>
      <c r="C7" s="1"/>
      <c r="D7" s="1"/>
      <c r="E7" s="1"/>
    </row>
    <row r="8" spans="1:11" x14ac:dyDescent="0.25">
      <c r="A8" s="2"/>
      <c r="B8" s="4"/>
      <c r="C8" s="9"/>
      <c r="D8" s="9"/>
      <c r="E8" s="1"/>
    </row>
    <row r="9" spans="1:11" x14ac:dyDescent="0.25">
      <c r="A9" s="3" t="s">
        <v>166</v>
      </c>
      <c r="B9" s="4"/>
      <c r="C9" s="1"/>
      <c r="D9" s="1"/>
      <c r="E9" s="1"/>
    </row>
    <row r="10" spans="1:11" x14ac:dyDescent="0.25">
      <c r="A10" s="3" t="s">
        <v>167</v>
      </c>
      <c r="B10" s="4"/>
      <c r="C10" s="10"/>
      <c r="D10" s="10"/>
      <c r="E10" s="1"/>
    </row>
    <row r="11" spans="1:11" x14ac:dyDescent="0.25">
      <c r="A11" s="3" t="s">
        <v>168</v>
      </c>
      <c r="B11" s="4"/>
      <c r="C11" s="10"/>
      <c r="D11" s="10"/>
      <c r="E11" s="1"/>
    </row>
    <row r="12" spans="1:11" x14ac:dyDescent="0.25">
      <c r="A12" s="11" t="s">
        <v>169</v>
      </c>
      <c r="B12" s="12"/>
      <c r="C12" s="10"/>
      <c r="D12" s="10"/>
      <c r="E12" s="1"/>
    </row>
    <row r="13" spans="1:11" x14ac:dyDescent="0.25">
      <c r="A13" s="1"/>
      <c r="B13" s="10"/>
      <c r="C13" s="10"/>
      <c r="D13" s="10"/>
      <c r="E13" s="1"/>
    </row>
    <row r="14" spans="1:11" x14ac:dyDescent="0.25">
      <c r="A14" s="1"/>
      <c r="B14" s="1"/>
      <c r="C14" s="1"/>
      <c r="D14" s="1"/>
      <c r="E14" s="1"/>
    </row>
    <row r="15" spans="1:11" ht="15.75" thickBot="1" x14ac:dyDescent="0.3">
      <c r="A15" s="7"/>
      <c r="B15" s="1"/>
      <c r="C15" s="1"/>
      <c r="D15" s="1"/>
      <c r="E15" s="1"/>
    </row>
    <row r="16" spans="1:11" ht="15.75" thickBot="1" x14ac:dyDescent="0.3">
      <c r="A16" s="15" t="s">
        <v>170</v>
      </c>
      <c r="B16" s="15" t="s">
        <v>171</v>
      </c>
      <c r="C16" s="15" t="s">
        <v>172</v>
      </c>
      <c r="D16" s="15" t="s">
        <v>173</v>
      </c>
      <c r="E16" s="15" t="s">
        <v>174</v>
      </c>
      <c r="K16">
        <f>82500*0.15</f>
        <v>12375</v>
      </c>
    </row>
    <row r="17" spans="1:11" x14ac:dyDescent="0.25">
      <c r="A17" s="16" t="s">
        <v>175</v>
      </c>
      <c r="B17" s="21">
        <v>82500</v>
      </c>
      <c r="C17" s="23">
        <v>0.15</v>
      </c>
      <c r="D17" s="25">
        <f>B17*C17</f>
        <v>12375</v>
      </c>
      <c r="E17" s="18">
        <f>B17-D17</f>
        <v>70125</v>
      </c>
    </row>
    <row r="18" spans="1:11" x14ac:dyDescent="0.25">
      <c r="A18" s="17" t="s">
        <v>176</v>
      </c>
      <c r="B18" s="18">
        <v>70125</v>
      </c>
      <c r="C18" s="23">
        <v>0.15</v>
      </c>
      <c r="D18" s="27" t="s">
        <v>182</v>
      </c>
      <c r="E18" s="18"/>
    </row>
    <row r="19" spans="1:11" x14ac:dyDescent="0.25">
      <c r="A19" s="17" t="s">
        <v>177</v>
      </c>
      <c r="B19" s="18"/>
      <c r="C19" s="23">
        <v>0.15</v>
      </c>
      <c r="D19" s="18"/>
      <c r="E19" s="18"/>
    </row>
    <row r="20" spans="1:11" x14ac:dyDescent="0.25">
      <c r="A20" s="17" t="s">
        <v>178</v>
      </c>
      <c r="B20" s="18"/>
      <c r="C20" s="23">
        <v>0.15</v>
      </c>
      <c r="D20" s="18"/>
      <c r="E20" s="21"/>
      <c r="K20">
        <f>82500/0.85</f>
        <v>97058.823529411762</v>
      </c>
    </row>
    <row r="21" spans="1:11" ht="15.75" thickBot="1" x14ac:dyDescent="0.3">
      <c r="A21" s="17"/>
      <c r="B21" s="18"/>
      <c r="C21" s="23">
        <v>0.15</v>
      </c>
      <c r="D21" s="26"/>
      <c r="E21" s="21"/>
      <c r="K21">
        <f>K20/0.85</f>
        <v>114186.85121107266</v>
      </c>
    </row>
    <row r="22" spans="1:11" ht="15.75" thickBot="1" x14ac:dyDescent="0.3">
      <c r="A22" s="19"/>
      <c r="B22" s="19"/>
      <c r="C22" s="19"/>
      <c r="D22" s="24" t="s">
        <v>179</v>
      </c>
      <c r="E22" s="20"/>
      <c r="K22">
        <f>K21/0.85</f>
        <v>134337.47201302665</v>
      </c>
    </row>
    <row r="23" spans="1:11" x14ac:dyDescent="0.25">
      <c r="A23" s="13"/>
      <c r="B23" s="14"/>
      <c r="C23" s="14"/>
      <c r="D23" s="22" t="s">
        <v>180</v>
      </c>
      <c r="E23" s="22">
        <v>106218.046875</v>
      </c>
      <c r="K23">
        <f>K22/0.85</f>
        <v>158044.08472120782</v>
      </c>
    </row>
    <row r="24" spans="1:11" x14ac:dyDescent="0.25">
      <c r="K24">
        <f>K23/0.85</f>
        <v>185934.21731906803</v>
      </c>
    </row>
  </sheetData>
  <mergeCells count="1">
    <mergeCell ref="A3:D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Balance Sheet</vt:lpstr>
      <vt:lpstr>Income &amp; Exp.</vt:lpstr>
      <vt:lpstr>Schedules no. 1-10,12-20</vt:lpstr>
      <vt:lpstr>Schedule no. 11</vt:lpstr>
      <vt:lpstr>Acc. Policies S-20</vt:lpstr>
      <vt:lpstr>RECEIPT AND PAYMENT </vt:lpstr>
      <vt:lpstr>Sheet8</vt:lpstr>
      <vt:lpstr>'Acc. Policies S-20'!Print_Area</vt:lpstr>
      <vt:lpstr>'Income &amp; Exp.'!Print_Area</vt:lpstr>
      <vt:lpstr>'RECEIPT AND PAYMENT '!Print_Area</vt:lpstr>
      <vt:lpstr>'Schedules no. 1-10,12-20'!Print_Area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cp:lastPrinted>2023-09-25T12:27:46Z</cp:lastPrinted>
  <dcterms:created xsi:type="dcterms:W3CDTF">2016-06-18T05:38:10Z</dcterms:created>
  <dcterms:modified xsi:type="dcterms:W3CDTF">2023-09-27T05:26:41Z</dcterms:modified>
</cp:coreProperties>
</file>